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0730" windowHeight="9630" tabRatio="928" activeTab="2"/>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0" hidden="1">DICCIONARIO!$A$3:$A$379</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DICCIONARIO!$H$31</definedName>
    <definedName name="DG_0_I">DICCIONARIO!$G$31</definedName>
    <definedName name="DG_0_P">DICCIONARIO!$I$31</definedName>
    <definedName name="DG_1_I">DICCIONARIO!$G$32</definedName>
    <definedName name="DG_1_S">DICCIONARIO!$F$32</definedName>
    <definedName name="DG_2_I">DICCIONARIO!$G$33</definedName>
    <definedName name="DG_2_S">DICCIONARIO!$F$33</definedName>
    <definedName name="DG_3_I">DICCIONARIO!$G$34</definedName>
    <definedName name="DG_3_S">DICCIONARIO!$F$34</definedName>
    <definedName name="DG_4_I">DICCIONARIO!$G$35</definedName>
    <definedName name="DG_4_S">DICCIONARIO!$F$35</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DICCIONARIO!$D$378</definedName>
    <definedName name="UseSystem_I" comment="Cambio sistema decimales">INICIO!$D$37</definedName>
    <definedName name="Version">INICIO!$S$30</definedName>
    <definedName name="XML_Num">XML!$B$1</definedName>
    <definedName name="Z_??_?_">DICCIONARIO!$M$168</definedName>
    <definedName name="Z_??_?_CS">DICCIONARIO!$L$168</definedName>
    <definedName name="Z_??_?_D">DICCIONARIO!$K$168</definedName>
    <definedName name="Z_??_?_E">DICCIONARIO!$G$168</definedName>
    <definedName name="Z_??_?_F">DICCIONARIO!$H$168</definedName>
    <definedName name="Z_??_?_I">DICCIONARIO!$J$168</definedName>
    <definedName name="Z_??_?_O">DICCIONARIO!$E$168</definedName>
    <definedName name="Z_??_?_P">DICCIONARIO!$I$168</definedName>
    <definedName name="Z_??_?_S">DICCIONARIO!$F$168</definedName>
    <definedName name="Z_0_?_">DICCIONARIO!$M$204</definedName>
    <definedName name="Z_0_?_CS">DICCIONARIO!$L$204</definedName>
    <definedName name="Z_0_?_D">DICCIONARIO!$K$204</definedName>
    <definedName name="Z_0_?_E">DICCIONARIO!$G$204</definedName>
    <definedName name="Z_0_?_F">DICCIONARIO!$H$204</definedName>
    <definedName name="Z_0_?_I">DICCIONARIO!$J$204</definedName>
    <definedName name="Z_0_?_O">DICCIONARIO!$E$204</definedName>
    <definedName name="Z_0_?_P">DICCIONARIO!$I$204</definedName>
    <definedName name="Z_0_?_S">DICCIONARIO!$F$204</definedName>
    <definedName name="Z_AA_EN_?_">DICCIONARIO!$M$193</definedName>
    <definedName name="Z_AA_EN_?_CS">DICCIONARIO!$L$193</definedName>
    <definedName name="Z_AA_EN_?_D">DICCIONARIO!$K$193</definedName>
    <definedName name="Z_AA_EN_?_E">DICCIONARIO!$G$193</definedName>
    <definedName name="Z_AA_EN_?_F">DICCIONARIO!$H$193</definedName>
    <definedName name="Z_AA_EN_?_I">DICCIONARIO!$J$193</definedName>
    <definedName name="Z_AA_EN_?_O">DICCIONARIO!$E$193</definedName>
    <definedName name="Z_AA_EN_?_P">DICCIONARIO!$I$193</definedName>
    <definedName name="Z_AA_EN_?_S">DICCIONARIO!$F$193</definedName>
    <definedName name="Z_BARAJAR_R_?_">DICCIONARIO!$M$159</definedName>
    <definedName name="Z_BARAJAR_R_?_CS">DICCIONARIO!$L$159</definedName>
    <definedName name="Z_BARAJAR_R_?_D">DICCIONARIO!$K$159</definedName>
    <definedName name="Z_BARAJAR_R_?_E">DICCIONARIO!$G$159</definedName>
    <definedName name="Z_BARAJAR_R_?_F">DICCIONARIO!$H$159</definedName>
    <definedName name="Z_BARAJAR_R_?_I">DICCIONARIO!$J$159</definedName>
    <definedName name="Z_BARAJAR_R_?_O">DICCIONARIO!$E$159</definedName>
    <definedName name="Z_BARAJAR_R_?_P">DICCIONARIO!$I$159</definedName>
    <definedName name="Z_BARAJAR_R_?_S">DICCIONARIO!$F$159</definedName>
    <definedName name="Z_BP_00_">DICCIONARIO!$M$146</definedName>
    <definedName name="Z_BP_00_CS">DICCIONARIO!$L$146</definedName>
    <definedName name="Z_BP_00_D">DICCIONARIO!$K$146</definedName>
    <definedName name="Z_BP_00_E">DICCIONARIO!$G$146</definedName>
    <definedName name="Z_BP_00_F">DICCIONARIO!$H$146</definedName>
    <definedName name="Z_BP_00_I">DICCIONARIO!$J$146</definedName>
    <definedName name="Z_BP_00_O">DICCIONARIO!$E$146</definedName>
    <definedName name="Z_BP_00_P">DICCIONARIO!$I$146</definedName>
    <definedName name="Z_BP_00_S">DICCIONARIO!$F$146</definedName>
    <definedName name="Z_BP_01_">DICCIONARIO!$M$147</definedName>
    <definedName name="Z_BP_01_CS">DICCIONARIO!$L$147</definedName>
    <definedName name="Z_BP_01_D">DICCIONARIO!$K$147</definedName>
    <definedName name="Z_BP_01_E">DICCIONARIO!$G$147</definedName>
    <definedName name="Z_BP_01_F">DICCIONARIO!$H$147</definedName>
    <definedName name="Z_BP_01_I">DICCIONARIO!$J$147</definedName>
    <definedName name="Z_BP_01_O">DICCIONARIO!$E$147</definedName>
    <definedName name="Z_BP_01_P">DICCIONARIO!$I$147</definedName>
    <definedName name="Z_BP_01_S">DICCIONARIO!$F$147</definedName>
    <definedName name="Z_BP_02_">DICCIONARIO!$M$148</definedName>
    <definedName name="Z_BP_02_CS">DICCIONARIO!$L$148</definedName>
    <definedName name="Z_BP_02_D">DICCIONARIO!$K$148</definedName>
    <definedName name="Z_BP_02_E">DICCIONARIO!$G$148</definedName>
    <definedName name="Z_BP_02_F">DICCIONARIO!$H$148</definedName>
    <definedName name="Z_BP_02_I">DICCIONARIO!$J$148</definedName>
    <definedName name="Z_BP_02_O">DICCIONARIO!$E$148</definedName>
    <definedName name="Z_BP_02_P">DICCIONARIO!$I$148</definedName>
    <definedName name="Z_BP_02_S">DICCIONARIO!$F$148</definedName>
    <definedName name="Z_BP_03_">DICCIONARIO!$M$149</definedName>
    <definedName name="Z_BP_03_CS">DICCIONARIO!$L$149</definedName>
    <definedName name="Z_BP_03_D">DICCIONARIO!$K$149</definedName>
    <definedName name="Z_BP_03_E">DICCIONARIO!$G$149</definedName>
    <definedName name="Z_BP_03_F">DICCIONARIO!$H$149</definedName>
    <definedName name="Z_BP_03_I">DICCIONARIO!$J$149</definedName>
    <definedName name="Z_BP_03_O">DICCIONARIO!$E$149</definedName>
    <definedName name="Z_BP_03_P">DICCIONARIO!$I$149</definedName>
    <definedName name="Z_BP_03_S">DICCIONARIO!$F$149</definedName>
    <definedName name="Z_BT_00_">DICCIONARIO!$M$196</definedName>
    <definedName name="Z_BT_00_CS">DICCIONARIO!$L$196</definedName>
    <definedName name="Z_BT_00_D">DICCIONARIO!$K$196</definedName>
    <definedName name="Z_BT_00_E">DICCIONARIO!$G$196</definedName>
    <definedName name="Z_BT_00_F">DICCIONARIO!$H$196</definedName>
    <definedName name="Z_BT_00_I">DICCIONARIO!$J$196</definedName>
    <definedName name="Z_BT_00_O">DICCIONARIO!$E$196</definedName>
    <definedName name="Z_BT_00_P">DICCIONARIO!$I$196</definedName>
    <definedName name="Z_BT_00_S">DICCIONARIO!$F$196</definedName>
    <definedName name="Z_BT_01_">DICCIONARIO!$M$197</definedName>
    <definedName name="Z_BT_01_CS">DICCIONARIO!$L$197</definedName>
    <definedName name="Z_BT_01_D">DICCIONARIO!$K$197</definedName>
    <definedName name="Z_BT_01_E">DICCIONARIO!$G$197</definedName>
    <definedName name="Z_BT_01_F">DICCIONARIO!$H$197</definedName>
    <definedName name="Z_BT_01_I">DICCIONARIO!$J$197</definedName>
    <definedName name="Z_BT_01_O">DICCIONARIO!$E$197</definedName>
    <definedName name="Z_BT_01_P">DICCIONARIO!$I$197</definedName>
    <definedName name="Z_BT_01_S">DICCIONARIO!$F$197</definedName>
    <definedName name="Z_BT_02_">DICCIONARIO!$M$198</definedName>
    <definedName name="Z_BT_02_CS">DICCIONARIO!$L$198</definedName>
    <definedName name="Z_BT_02_D">DICCIONARIO!$K$198</definedName>
    <definedName name="Z_BT_02_E">DICCIONARIO!$G$198</definedName>
    <definedName name="Z_BT_02_F">DICCIONARIO!$H$198</definedName>
    <definedName name="Z_BT_02_I">DICCIONARIO!$J$198</definedName>
    <definedName name="Z_BT_02_O">DICCIONARIO!$E$198</definedName>
    <definedName name="Z_BT_02_P">DICCIONARIO!$I$198</definedName>
    <definedName name="Z_BT_02_S">DICCIONARIO!$F$198</definedName>
    <definedName name="Z_BT_03_">DICCIONARIO!$M$199</definedName>
    <definedName name="Z_BT_03_CS">DICCIONARIO!$L$199</definedName>
    <definedName name="Z_BT_03_D">DICCIONARIO!$K$199</definedName>
    <definedName name="Z_BT_03_E">DICCIONARIO!$G$199</definedName>
    <definedName name="Z_BT_03_F">DICCIONARIO!$H$199</definedName>
    <definedName name="Z_BT_03_I">DICCIONARIO!$J$199</definedName>
    <definedName name="Z_BT_03_O">DICCIONARIO!$E$199</definedName>
    <definedName name="Z_BT_03_P">DICCIONARIO!$I$199</definedName>
    <definedName name="Z_BT_03_S">DICCIONARIO!$F$199</definedName>
    <definedName name="Z_BT_04_">DICCIONARIO!$M$200</definedName>
    <definedName name="Z_BT_04_CS">DICCIONARIO!$L$200</definedName>
    <definedName name="Z_BT_04_D">DICCIONARIO!$K$200</definedName>
    <definedName name="Z_BT_04_E">DICCIONARIO!$G$200</definedName>
    <definedName name="Z_BT_04_F">DICCIONARIO!$H$200</definedName>
    <definedName name="Z_BT_04_I">DICCIONARIO!$J$200</definedName>
    <definedName name="Z_BT_04_O">DICCIONARIO!$E$200</definedName>
    <definedName name="Z_BT_04_P">DICCIONARIO!$I$200</definedName>
    <definedName name="Z_BT_04_S">DICCIONARIO!$F$200</definedName>
    <definedName name="Z_BT_05_">DICCIONARIO!$M$201</definedName>
    <definedName name="Z_BT_05_CS">DICCIONARIO!$L$201</definedName>
    <definedName name="Z_BT_05_D">DICCIONARIO!$K$201</definedName>
    <definedName name="Z_BT_05_E">DICCIONARIO!$G$201</definedName>
    <definedName name="Z_BT_05_F">DICCIONARIO!$H$201</definedName>
    <definedName name="Z_BT_05_I">DICCIONARIO!$J$201</definedName>
    <definedName name="Z_BT_05_O">DICCIONARIO!$E$201</definedName>
    <definedName name="Z_BT_05_P">DICCIONARIO!$I$201</definedName>
    <definedName name="Z_BT_05_S">DICCIONARIO!$F$201</definedName>
    <definedName name="Z_BT_06_">DICCIONARIO!$M$202</definedName>
    <definedName name="Z_BT_06_CS">DICCIONARIO!$L$202</definedName>
    <definedName name="Z_BT_06_D">DICCIONARIO!$K$202</definedName>
    <definedName name="Z_BT_06_E">DICCIONARIO!$G$202</definedName>
    <definedName name="Z_BT_06_F">DICCIONARIO!$H$202</definedName>
    <definedName name="Z_BT_06_I">DICCIONARIO!$J$202</definedName>
    <definedName name="Z_BT_06_O">DICCIONARIO!$E$202</definedName>
    <definedName name="Z_BT_06_P">DICCIONARIO!$I$202</definedName>
    <definedName name="Z_BT_06_S">DICCIONARIO!$F$202</definedName>
    <definedName name="Z_BT_07_">DICCIONARIO!$M$203</definedName>
    <definedName name="Z_BT_07_CS">DICCIONARIO!$L$203</definedName>
    <definedName name="Z_BT_07_D">DICCIONARIO!$K$203</definedName>
    <definedName name="Z_BT_07_E">DICCIONARIO!$G$203</definedName>
    <definedName name="Z_BT_07_F">DICCIONARIO!$H$203</definedName>
    <definedName name="Z_BT_07_I">DICCIONARIO!$J$203</definedName>
    <definedName name="Z_BT_07_O">DICCIONARIO!$E$203</definedName>
    <definedName name="Z_BT_07_P">DICCIONARIO!$I$203</definedName>
    <definedName name="Z_BT_07_S">DICCIONARIO!$F$203</definedName>
    <definedName name="Z_CL_00_">DICCIONARIO!$M$124</definedName>
    <definedName name="Z_CL_00_CS">DICCIONARIO!$L$124</definedName>
    <definedName name="Z_CL_00_D">DICCIONARIO!$K$124</definedName>
    <definedName name="Z_CL_00_E">DICCIONARIO!$G$124</definedName>
    <definedName name="Z_CL_00_F">DICCIONARIO!$H$124</definedName>
    <definedName name="Z_CL_00_I">DICCIONARIO!$J$124</definedName>
    <definedName name="Z_CL_00_O">DICCIONARIO!$E$124</definedName>
    <definedName name="Z_CL_00_P">DICCIONARIO!$I$124</definedName>
    <definedName name="Z_CL_00_S">DICCIONARIO!$F$124</definedName>
    <definedName name="Z_CL_01_">DICCIONARIO!$M$125</definedName>
    <definedName name="Z_CL_01_CS">DICCIONARIO!$L$125</definedName>
    <definedName name="Z_CL_01_D">DICCIONARIO!$K$125</definedName>
    <definedName name="Z_CL_01_E">DICCIONARIO!$G$125</definedName>
    <definedName name="Z_CL_01_F">DICCIONARIO!$H$125</definedName>
    <definedName name="Z_CL_01_I">DICCIONARIO!$J$125</definedName>
    <definedName name="Z_CL_01_O">DICCIONARIO!$E$125</definedName>
    <definedName name="Z_CL_01_P">DICCIONARIO!$I$125</definedName>
    <definedName name="Z_CL_01_S">DICCIONARIO!$F$125</definedName>
    <definedName name="Z_CL_02_1_">DICCIONARIO!$M$126</definedName>
    <definedName name="Z_CL_02_1_CS">DICCIONARIO!$L$126</definedName>
    <definedName name="Z_CL_02_1_D">DICCIONARIO!$K$126</definedName>
    <definedName name="Z_CL_02_1_E">DICCIONARIO!$G$126</definedName>
    <definedName name="Z_CL_02_1_F">DICCIONARIO!$H$126</definedName>
    <definedName name="Z_CL_02_1_I">DICCIONARIO!$J$126</definedName>
    <definedName name="Z_CL_02_1_O">DICCIONARIO!$E$126</definedName>
    <definedName name="Z_CL_02_1_P">DICCIONARIO!$I$126</definedName>
    <definedName name="Z_CL_02_1_S">DICCIONARIO!$F$126</definedName>
    <definedName name="Z_CL_02_2_">DICCIONARIO!$M$127</definedName>
    <definedName name="Z_CL_02_2_CS">DICCIONARIO!$L$127</definedName>
    <definedName name="Z_CL_02_2_D">DICCIONARIO!$K$127</definedName>
    <definedName name="Z_CL_02_2_E">DICCIONARIO!$G$127</definedName>
    <definedName name="Z_CL_02_2_F">DICCIONARIO!$H$127</definedName>
    <definedName name="Z_CL_02_2_I">DICCIONARIO!$J$127</definedName>
    <definedName name="Z_CL_02_2_O">DICCIONARIO!$E$127</definedName>
    <definedName name="Z_CL_02_2_P">DICCIONARIO!$I$127</definedName>
    <definedName name="Z_CL_02_2_S">DICCIONARIO!$F$127</definedName>
    <definedName name="Z_CL_02_3_">DICCIONARIO!$M$128</definedName>
    <definedName name="Z_CL_02_3_CS">DICCIONARIO!$L$128</definedName>
    <definedName name="Z_CL_02_3_D">DICCIONARIO!$K$128</definedName>
    <definedName name="Z_CL_02_3_E">DICCIONARIO!$G$128</definedName>
    <definedName name="Z_CL_02_3_F">DICCIONARIO!$H$128</definedName>
    <definedName name="Z_CL_02_3_I">DICCIONARIO!$J$128</definedName>
    <definedName name="Z_CL_02_3_O">DICCIONARIO!$E$128</definedName>
    <definedName name="Z_CL_02_3_P">DICCIONARIO!$I$128</definedName>
    <definedName name="Z_CL_02_3_S">DICCIONARIO!$F$128</definedName>
    <definedName name="Z_CL_03_1_">DICCIONARIO!$M$129</definedName>
    <definedName name="Z_CL_03_1_CS">DICCIONARIO!$L$129</definedName>
    <definedName name="Z_CL_03_1_D">DICCIONARIO!$K$129</definedName>
    <definedName name="Z_CL_03_1_E">DICCIONARIO!$G$129</definedName>
    <definedName name="Z_CL_03_1_F">DICCIONARIO!$H$129</definedName>
    <definedName name="Z_CL_03_1_I">DICCIONARIO!$J$129</definedName>
    <definedName name="Z_CL_03_1_O">DICCIONARIO!$E$129</definedName>
    <definedName name="Z_CL_03_1_P">DICCIONARIO!$I$129</definedName>
    <definedName name="Z_CL_03_1_S">DICCIONARIO!$F$129</definedName>
    <definedName name="Z_CL_03_2_">DICCIONARIO!$M$130</definedName>
    <definedName name="Z_CL_03_2_CS">DICCIONARIO!$L$130</definedName>
    <definedName name="Z_CL_03_2_D">DICCIONARIO!$K$130</definedName>
    <definedName name="Z_CL_03_2_E">DICCIONARIO!$G$130</definedName>
    <definedName name="Z_CL_03_2_F">DICCIONARIO!$H$130</definedName>
    <definedName name="Z_CL_03_2_I">DICCIONARIO!$J$130</definedName>
    <definedName name="Z_CL_03_2_O">DICCIONARIO!$E$130</definedName>
    <definedName name="Z_CL_03_2_P">DICCIONARIO!$I$130</definedName>
    <definedName name="Z_CL_03_2_S">DICCIONARIO!$F$130</definedName>
    <definedName name="Z_CL_03_3_">DICCIONARIO!$M$131</definedName>
    <definedName name="Z_CL_03_3_CS">DICCIONARIO!$L$131</definedName>
    <definedName name="Z_CL_03_3_D">DICCIONARIO!$K$131</definedName>
    <definedName name="Z_CL_03_3_E">DICCIONARIO!$G$131</definedName>
    <definedName name="Z_CL_03_3_F">DICCIONARIO!$H$131</definedName>
    <definedName name="Z_CL_03_3_I">DICCIONARIO!$J$131</definedName>
    <definedName name="Z_CL_03_3_O">DICCIONARIO!$E$131</definedName>
    <definedName name="Z_CL_03_3_P">DICCIONARIO!$I$131</definedName>
    <definedName name="Z_CL_03_3_S">DICCIONARIO!$F$131</definedName>
    <definedName name="Z_CL_03_4_">DICCIONARIO!$M$132</definedName>
    <definedName name="Z_CL_03_4_CS">DICCIONARIO!$L$132</definedName>
    <definedName name="Z_CL_03_4_D">DICCIONARIO!$K$132</definedName>
    <definedName name="Z_CL_03_4_E">DICCIONARIO!$G$132</definedName>
    <definedName name="Z_CL_03_4_F">DICCIONARIO!$H$132</definedName>
    <definedName name="Z_CL_03_4_I">DICCIONARIO!$J$132</definedName>
    <definedName name="Z_CL_03_4_O">DICCIONARIO!$E$132</definedName>
    <definedName name="Z_CL_03_4_P">DICCIONARIO!$I$132</definedName>
    <definedName name="Z_CL_03_4_S">DICCIONARIO!$F$132</definedName>
    <definedName name="Z_CL_03_5_">DICCIONARIO!$M$133</definedName>
    <definedName name="Z_CL_03_5_CS">DICCIONARIO!$L$133</definedName>
    <definedName name="Z_CL_03_5_D">DICCIONARIO!$K$133</definedName>
    <definedName name="Z_CL_03_5_E">DICCIONARIO!$G$133</definedName>
    <definedName name="Z_CL_03_5_F">DICCIONARIO!$H$133</definedName>
    <definedName name="Z_CL_03_5_I">DICCIONARIO!$J$133</definedName>
    <definedName name="Z_CL_03_5_O">DICCIONARIO!$E$133</definedName>
    <definedName name="Z_CL_03_5_P">DICCIONARIO!$I$133</definedName>
    <definedName name="Z_CL_03_5_S">DICCIONARIO!$F$133</definedName>
    <definedName name="Z_CL_03_6_">DICCIONARIO!$M$134</definedName>
    <definedName name="Z_CL_03_6_CS">DICCIONARIO!$L$134</definedName>
    <definedName name="Z_CL_03_6_D">DICCIONARIO!$K$134</definedName>
    <definedName name="Z_CL_03_6_E">DICCIONARIO!$G$134</definedName>
    <definedName name="Z_CL_03_6_F">DICCIONARIO!$H$134</definedName>
    <definedName name="Z_CL_03_6_I">DICCIONARIO!$J$134</definedName>
    <definedName name="Z_CL_03_6_O">DICCIONARIO!$E$134</definedName>
    <definedName name="Z_CL_03_6_P">DICCIONARIO!$I$134</definedName>
    <definedName name="Z_CL_03_6_S">DICCIONARIO!$F$134</definedName>
    <definedName name="Z_CL_03_7_">DICCIONARIO!$M$135</definedName>
    <definedName name="Z_CL_03_7_CS">DICCIONARIO!$L$135</definedName>
    <definedName name="Z_CL_03_7_D">DICCIONARIO!$K$135</definedName>
    <definedName name="Z_CL_03_7_E">DICCIONARIO!$G$135</definedName>
    <definedName name="Z_CL_03_7_F">DICCIONARIO!$H$135</definedName>
    <definedName name="Z_CL_03_7_I">DICCIONARIO!$J$135</definedName>
    <definedName name="Z_CL_03_7_O">DICCIONARIO!$E$135</definedName>
    <definedName name="Z_CL_03_7_P">DICCIONARIO!$I$135</definedName>
    <definedName name="Z_CL_03_7_S">DICCIONARIO!$F$135</definedName>
    <definedName name="Z_CL_03_8_">DICCIONARIO!$M$136</definedName>
    <definedName name="Z_CL_03_8_CS">DICCIONARIO!$L$136</definedName>
    <definedName name="Z_CL_03_8_D">DICCIONARIO!$K$136</definedName>
    <definedName name="Z_CL_03_8_E">DICCIONARIO!$G$136</definedName>
    <definedName name="Z_CL_03_8_F">DICCIONARIO!$H$136</definedName>
    <definedName name="Z_CL_03_8_I">DICCIONARIO!$J$136</definedName>
    <definedName name="Z_CL_03_8_O">DICCIONARIO!$E$136</definedName>
    <definedName name="Z_CL_03_8_P">DICCIONARIO!$I$136</definedName>
    <definedName name="Z_CL_03_8_S">DICCIONARIO!$F$136</definedName>
    <definedName name="Z_CL_03_9_">DICCIONARIO!$M$137</definedName>
    <definedName name="Z_CL_03_9_CS">DICCIONARIO!$L$137</definedName>
    <definedName name="Z_CL_03_9_D">DICCIONARIO!$K$137</definedName>
    <definedName name="Z_CL_03_9_E">DICCIONARIO!$G$137</definedName>
    <definedName name="Z_CL_03_9_F">DICCIONARIO!$H$137</definedName>
    <definedName name="Z_CL_03_9_I">DICCIONARIO!$J$137</definedName>
    <definedName name="Z_CL_03_9_O">DICCIONARIO!$E$137</definedName>
    <definedName name="Z_CL_03_9_P">DICCIONARIO!$I$137</definedName>
    <definedName name="Z_CL_03_9_S">DICCIONARIO!$F$137</definedName>
    <definedName name="Z_CL_05_1_">DICCIONARIO!$M$138</definedName>
    <definedName name="Z_CL_05_1_CS">DICCIONARIO!$L$138</definedName>
    <definedName name="Z_CL_05_1_D">DICCIONARIO!$K$138</definedName>
    <definedName name="Z_CL_05_1_E">DICCIONARIO!$G$138</definedName>
    <definedName name="Z_CL_05_1_F">DICCIONARIO!$H$138</definedName>
    <definedName name="Z_CL_05_1_I">DICCIONARIO!$J$138</definedName>
    <definedName name="Z_CL_05_1_O">DICCIONARIO!$E$138</definedName>
    <definedName name="Z_CL_05_1_P">DICCIONARIO!$I$138</definedName>
    <definedName name="Z_CL_05_1_S">DICCIONARIO!$F$138</definedName>
    <definedName name="Z_CL_05_2_">DICCIONARIO!$M$139</definedName>
    <definedName name="Z_CL_05_2_CS">DICCIONARIO!$L$139</definedName>
    <definedName name="Z_CL_05_2_D">DICCIONARIO!$K$139</definedName>
    <definedName name="Z_CL_05_2_E">DICCIONARIO!$G$139</definedName>
    <definedName name="Z_CL_05_2_F">DICCIONARIO!$H$139</definedName>
    <definedName name="Z_CL_05_2_I">DICCIONARIO!$J$139</definedName>
    <definedName name="Z_CL_05_2_O">DICCIONARIO!$E$139</definedName>
    <definedName name="Z_CL_05_2_P">DICCIONARIO!$I$139</definedName>
    <definedName name="Z_CL_05_2_S">DICCIONARIO!$F$139</definedName>
    <definedName name="Z_CL_05_3_">DICCIONARIO!$M$140</definedName>
    <definedName name="Z_CL_05_3_CS">DICCIONARIO!$L$140</definedName>
    <definedName name="Z_CL_05_3_D">DICCIONARIO!$K$140</definedName>
    <definedName name="Z_CL_05_3_E">DICCIONARIO!$G$140</definedName>
    <definedName name="Z_CL_05_3_F">DICCIONARIO!$H$140</definedName>
    <definedName name="Z_CL_05_3_I">DICCIONARIO!$J$140</definedName>
    <definedName name="Z_CL_05_3_O">DICCIONARIO!$E$140</definedName>
    <definedName name="Z_CL_05_3_P">DICCIONARIO!$I$140</definedName>
    <definedName name="Z_CL_05_3_S">DICCIONARIO!$F$140</definedName>
    <definedName name="Z_CL_05_4_">DICCIONARIO!$M$141</definedName>
    <definedName name="Z_CL_05_4_CS">DICCIONARIO!$L$141</definedName>
    <definedName name="Z_CL_05_4_D">DICCIONARIO!$K$141</definedName>
    <definedName name="Z_CL_05_4_E">DICCIONARIO!$G$141</definedName>
    <definedName name="Z_CL_05_4_F">DICCIONARIO!$H$141</definedName>
    <definedName name="Z_CL_05_4_I">DICCIONARIO!$J$141</definedName>
    <definedName name="Z_CL_05_4_O">DICCIONARIO!$E$141</definedName>
    <definedName name="Z_CL_05_4_P">DICCIONARIO!$I$141</definedName>
    <definedName name="Z_CL_05_4_S">DICCIONARIO!$F$141</definedName>
    <definedName name="Z_CL_05_5_">DICCIONARIO!$M$142</definedName>
    <definedName name="Z_CL_05_5_CS">DICCIONARIO!$L$142</definedName>
    <definedName name="Z_CL_05_5_D">DICCIONARIO!$K$142</definedName>
    <definedName name="Z_CL_05_5_E">DICCIONARIO!$G$142</definedName>
    <definedName name="Z_CL_05_5_F">DICCIONARIO!$H$142</definedName>
    <definedName name="Z_CL_05_5_I">DICCIONARIO!$J$142</definedName>
    <definedName name="Z_CL_05_5_O">DICCIONARIO!$E$142</definedName>
    <definedName name="Z_CL_05_5_P">DICCIONARIO!$I$142</definedName>
    <definedName name="Z_CL_05_5_S">DICCIONARIO!$F$142</definedName>
    <definedName name="Z_CL_05_6_">DICCIONARIO!$M$143</definedName>
    <definedName name="Z_CL_05_6_CS">DICCIONARIO!$L$143</definedName>
    <definedName name="Z_CL_05_6_D">DICCIONARIO!$K$143</definedName>
    <definedName name="Z_CL_05_6_E">DICCIONARIO!$G$143</definedName>
    <definedName name="Z_CL_05_6_F">DICCIONARIO!$H$143</definedName>
    <definedName name="Z_CL_05_6_I">DICCIONARIO!$J$143</definedName>
    <definedName name="Z_CL_05_6_O">DICCIONARIO!$E$143</definedName>
    <definedName name="Z_CL_05_6_P">DICCIONARIO!$I$143</definedName>
    <definedName name="Z_CL_05_6_S">DICCIONARIO!$F$143</definedName>
    <definedName name="Z_CL_05_7_">DICCIONARIO!$M$144</definedName>
    <definedName name="Z_CL_05_7_CS">DICCIONARIO!$L$144</definedName>
    <definedName name="Z_CL_05_7_D">DICCIONARIO!$K$144</definedName>
    <definedName name="Z_CL_05_7_E">DICCIONARIO!$G$144</definedName>
    <definedName name="Z_CL_05_7_F">DICCIONARIO!$H$144</definedName>
    <definedName name="Z_CL_05_7_I">DICCIONARIO!$J$144</definedName>
    <definedName name="Z_CL_05_7_O">DICCIONARIO!$E$144</definedName>
    <definedName name="Z_CL_05_7_P">DICCIONARIO!$I$144</definedName>
    <definedName name="Z_CL_05_7_S">DICCIONARIO!$F$144</definedName>
    <definedName name="Z_CL_05_8_">DICCIONARIO!$M$145</definedName>
    <definedName name="Z_CL_05_8_CS">DICCIONARIO!$L$145</definedName>
    <definedName name="Z_CL_05_8_D">DICCIONARIO!$K$145</definedName>
    <definedName name="Z_CL_05_8_E">DICCIONARIO!$G$145</definedName>
    <definedName name="Z_CL_05_8_F">DICCIONARIO!$H$145</definedName>
    <definedName name="Z_CL_05_8_I">DICCIONARIO!$J$145</definedName>
    <definedName name="Z_CL_05_8_O">DICCIONARIO!$E$145</definedName>
    <definedName name="Z_CL_05_8_P">DICCIONARIO!$I$145</definedName>
    <definedName name="Z_CL_05_8_S">DICCIONARIO!$F$145</definedName>
    <definedName name="Z_CONTRASEN_A_?_">DICCIONARIO!$M$154</definedName>
    <definedName name="Z_CONTRASEN_A_?_CS">DICCIONARIO!$L$154</definedName>
    <definedName name="Z_CONTRASEN_A_?_D">DICCIONARIO!$K$154</definedName>
    <definedName name="Z_CONTRASEN_A_?_E">DICCIONARIO!$G$154</definedName>
    <definedName name="Z_CONTRASEN_A_?_F">DICCIONARIO!$H$154</definedName>
    <definedName name="Z_CONTRASEN_A_?_I">DICCIONARIO!$J$154</definedName>
    <definedName name="Z_CONTRASEN_A_?_O">DICCIONARIO!$E$154</definedName>
    <definedName name="Z_CONTRASEN_A_?_P">DICCIONARIO!$I$154</definedName>
    <definedName name="Z_CONTRASEN_A_?_S">DICCIONARIO!$F$154</definedName>
    <definedName name="Z_Des_Categ_?_">DICCIONARIO!$M$161</definedName>
    <definedName name="Z_Des_Categ_?_CS">DICCIONARIO!$L$161</definedName>
    <definedName name="Z_Des_Categ_?_D">DICCIONARIO!$K$161</definedName>
    <definedName name="Z_Des_Categ_?_E">DICCIONARIO!$G$161</definedName>
    <definedName name="Z_Des_Categ_?_F">DICCIONARIO!$H$161</definedName>
    <definedName name="Z_Des_Categ_?_I">DICCIONARIO!$J$161</definedName>
    <definedName name="Z_Des_Categ_?_O">DICCIONARIO!$E$161</definedName>
    <definedName name="Z_Des_Categ_?_P">DICCIONARIO!$I$161</definedName>
    <definedName name="Z_Des_Categ_?_S">DICCIONARIO!$F$161</definedName>
    <definedName name="Z_Des_Subcat_?_">DICCIONARIO!$M$162</definedName>
    <definedName name="Z_Des_Subcat_?_CS">DICCIONARIO!$L$162</definedName>
    <definedName name="Z_Des_Subcat_?_D">DICCIONARIO!$K$162</definedName>
    <definedName name="Z_Des_Subcat_?_E">DICCIONARIO!$G$162</definedName>
    <definedName name="Z_Des_Subcat_?_F">DICCIONARIO!$H$162</definedName>
    <definedName name="Z_Des_Subcat_?_I">DICCIONARIO!$J$162</definedName>
    <definedName name="Z_Des_Subcat_?_O">DICCIONARIO!$E$162</definedName>
    <definedName name="Z_Des_Subcat_?_P">DICCIONARIO!$I$162</definedName>
    <definedName name="Z_Des_Subcat_?_S">DICCIONARIO!$F$162</definedName>
    <definedName name="Z_DG_00_">DICCIONARIO!$M$31</definedName>
    <definedName name="Z_DG_00_CS">DICCIONARIO!$L$31</definedName>
    <definedName name="Z_DG_00_D">DICCIONARIO!$K$31</definedName>
    <definedName name="Z_DG_00_E">DICCIONARIO!$G$31</definedName>
    <definedName name="Z_DG_00_F">DICCIONARIO!$H$31</definedName>
    <definedName name="Z_DG_00_I">DICCIONARIO!$J$31</definedName>
    <definedName name="Z_DG_00_O">DICCIONARIO!$E$31</definedName>
    <definedName name="Z_DG_00_P">DICCIONARIO!$I$31</definedName>
    <definedName name="Z_DG_00_S">DICCIONARIO!$F$31</definedName>
    <definedName name="Z_DG_01_">DICCIONARIO!$M$32</definedName>
    <definedName name="Z_DG_01_CS">DICCIONARIO!$L$32</definedName>
    <definedName name="Z_DG_01_D">DICCIONARIO!$K$32</definedName>
    <definedName name="Z_DG_01_E">DICCIONARIO!$G$32</definedName>
    <definedName name="Z_DG_01_F">DICCIONARIO!$H$32</definedName>
    <definedName name="Z_DG_01_I">DICCIONARIO!$J$32</definedName>
    <definedName name="Z_DG_01_O">DICCIONARIO!$E$32</definedName>
    <definedName name="Z_DG_01_P">DICCIONARIO!$I$32</definedName>
    <definedName name="Z_DG_01_S">DICCIONARIO!$F$32</definedName>
    <definedName name="Z_DG_02_">DICCIONARIO!$M$33</definedName>
    <definedName name="Z_DG_02_CS">DICCIONARIO!$L$33</definedName>
    <definedName name="Z_DG_02_D">DICCIONARIO!$K$33</definedName>
    <definedName name="Z_DG_02_E">DICCIONARIO!$G$33</definedName>
    <definedName name="Z_DG_02_F">DICCIONARIO!$H$33</definedName>
    <definedName name="Z_DG_02_I">DICCIONARIO!$J$33</definedName>
    <definedName name="Z_DG_02_O">DICCIONARIO!$E$33</definedName>
    <definedName name="Z_DG_02_P">DICCIONARIO!$I$33</definedName>
    <definedName name="Z_DG_02_S">DICCIONARIO!$F$33</definedName>
    <definedName name="Z_DG_03_">DICCIONARIO!$M$34</definedName>
    <definedName name="Z_DG_03_CS">DICCIONARIO!$L$34</definedName>
    <definedName name="Z_DG_03_D">DICCIONARIO!$K$34</definedName>
    <definedName name="Z_DG_03_E">DICCIONARIO!$G$34</definedName>
    <definedName name="Z_DG_03_F">DICCIONARIO!$H$34</definedName>
    <definedName name="Z_DG_03_I">DICCIONARIO!$J$34</definedName>
    <definedName name="Z_DG_03_O">DICCIONARIO!$E$34</definedName>
    <definedName name="Z_DG_03_P">DICCIONARIO!$I$34</definedName>
    <definedName name="Z_DG_03_S">DICCIONARIO!$F$34</definedName>
    <definedName name="Z_DG_04_">DICCIONARIO!$M$35</definedName>
    <definedName name="Z_DG_04_CS">DICCIONARIO!$L$35</definedName>
    <definedName name="Z_DG_04_D">DICCIONARIO!$K$35</definedName>
    <definedName name="Z_DG_04_E">DICCIONARIO!$G$35</definedName>
    <definedName name="Z_DG_04_F">DICCIONARIO!$H$35</definedName>
    <definedName name="Z_DG_04_I">DICCIONARIO!$J$35</definedName>
    <definedName name="Z_DG_04_O">DICCIONARIO!$E$35</definedName>
    <definedName name="Z_DG_04_P">DICCIONARIO!$I$35</definedName>
    <definedName name="Z_DG_04_S">DICCIONARIO!$F$35</definedName>
    <definedName name="Z_DG_05_">DICCIONARIO!$M$36</definedName>
    <definedName name="Z_DG_05_CS">DICCIONARIO!$L$36</definedName>
    <definedName name="Z_DG_05_D">DICCIONARIO!$K$36</definedName>
    <definedName name="Z_DG_05_E">DICCIONARIO!$G$36</definedName>
    <definedName name="Z_DG_05_F">DICCIONARIO!$H$36</definedName>
    <definedName name="Z_DG_05_I">DICCIONARIO!$J$36</definedName>
    <definedName name="Z_DG_05_O">DICCIONARIO!$E$36</definedName>
    <definedName name="Z_DG_05_P">DICCIONARIO!$I$36</definedName>
    <definedName name="Z_DG_05_S">DICCIONARIO!$F$36</definedName>
    <definedName name="Z_DG_06_">DICCIONARIO!$M$37</definedName>
    <definedName name="Z_DG_06_CS">DICCIONARIO!$L$37</definedName>
    <definedName name="Z_DG_06_D">DICCIONARIO!$K$37</definedName>
    <definedName name="Z_DG_06_E">DICCIONARIO!$G$37</definedName>
    <definedName name="Z_DG_06_F">DICCIONARIO!$H$37</definedName>
    <definedName name="Z_DG_06_I">DICCIONARIO!$J$37</definedName>
    <definedName name="Z_DG_06_O">DICCIONARIO!$E$37</definedName>
    <definedName name="Z_DG_06_P">DICCIONARIO!$I$37</definedName>
    <definedName name="Z_DG_06_S">DICCIONARIO!$F$37</definedName>
    <definedName name="Z_DG_07_">DICCIONARIO!$M$38</definedName>
    <definedName name="Z_DG_07_CS">DICCIONARIO!$L$38</definedName>
    <definedName name="Z_DG_07_D">DICCIONARIO!$K$38</definedName>
    <definedName name="Z_DG_07_E">DICCIONARIO!$G$38</definedName>
    <definedName name="Z_DG_07_F">DICCIONARIO!$H$38</definedName>
    <definedName name="Z_DG_07_I">DICCIONARIO!$J$38</definedName>
    <definedName name="Z_DG_07_O">DICCIONARIO!$E$38</definedName>
    <definedName name="Z_DG_07_P">DICCIONARIO!$I$38</definedName>
    <definedName name="Z_DG_07_S">DICCIONARIO!$F$38</definedName>
    <definedName name="Z_DG_08_">DICCIONARIO!$M$39</definedName>
    <definedName name="Z_DG_08_CS">DICCIONARIO!$L$39</definedName>
    <definedName name="Z_DG_08_D">DICCIONARIO!$K$39</definedName>
    <definedName name="Z_DG_08_E">DICCIONARIO!$G$39</definedName>
    <definedName name="Z_DG_08_F">DICCIONARIO!$H$39</definedName>
    <definedName name="Z_DG_08_I">DICCIONARIO!$J$39</definedName>
    <definedName name="Z_DG_08_O">DICCIONARIO!$E$39</definedName>
    <definedName name="Z_DG_08_P">DICCIONARIO!$I$39</definedName>
    <definedName name="Z_DG_08_S">DICCIONARIO!$F$39</definedName>
    <definedName name="Z_DG_09_">DICCIONARIO!$M$40</definedName>
    <definedName name="Z_DG_09_CS">DICCIONARIO!$L$40</definedName>
    <definedName name="Z_DG_09_D">DICCIONARIO!$K$40</definedName>
    <definedName name="Z_DG_09_E">DICCIONARIO!$G$40</definedName>
    <definedName name="Z_DG_09_F">DICCIONARIO!$H$40</definedName>
    <definedName name="Z_DG_09_I">DICCIONARIO!$J$40</definedName>
    <definedName name="Z_DG_09_O">DICCIONARIO!$E$40</definedName>
    <definedName name="Z_DG_09_P">DICCIONARIO!$I$40</definedName>
    <definedName name="Z_DG_09_S">DICCIONARIO!$F$40</definedName>
    <definedName name="Z_DG_10_">DICCIONARIO!$M$41</definedName>
    <definedName name="Z_DG_10_CS">DICCIONARIO!$L$41</definedName>
    <definedName name="Z_DG_10_D">DICCIONARIO!$K$41</definedName>
    <definedName name="Z_DG_10_E">DICCIONARIO!$G$41</definedName>
    <definedName name="Z_DG_10_F">DICCIONARIO!$H$41</definedName>
    <definedName name="Z_DG_10_I">DICCIONARIO!$J$41</definedName>
    <definedName name="Z_DG_10_O">DICCIONARIO!$E$41</definedName>
    <definedName name="Z_DG_10_P">DICCIONARIO!$I$41</definedName>
    <definedName name="Z_DG_10_S">DICCIONARIO!$F$41</definedName>
    <definedName name="Z_DG_11_">DICCIONARIO!$M$42</definedName>
    <definedName name="Z_DG_11_CS">DICCIONARIO!$L$42</definedName>
    <definedName name="Z_DG_11_D">DICCIONARIO!$K$42</definedName>
    <definedName name="Z_DG_11_E">DICCIONARIO!$G$42</definedName>
    <definedName name="Z_DG_11_F">DICCIONARIO!$H$42</definedName>
    <definedName name="Z_DG_11_I">DICCIONARIO!$J$42</definedName>
    <definedName name="Z_DG_11_O">DICCIONARIO!$E$42</definedName>
    <definedName name="Z_DG_11_P">DICCIONARIO!$I$42</definedName>
    <definedName name="Z_DG_11_S">DICCIONARIO!$F$42</definedName>
    <definedName name="Z_DG_12_">DICCIONARIO!$M$43</definedName>
    <definedName name="Z_DG_12_CS">DICCIONARIO!$L$43</definedName>
    <definedName name="Z_DG_12_D">DICCIONARIO!$K$43</definedName>
    <definedName name="Z_DG_12_E">DICCIONARIO!$G$43</definedName>
    <definedName name="Z_DG_12_F">DICCIONARIO!$H$43</definedName>
    <definedName name="Z_DG_12_I">DICCIONARIO!$J$43</definedName>
    <definedName name="Z_DG_12_O">DICCIONARIO!$E$43</definedName>
    <definedName name="Z_DG_12_P">DICCIONARIO!$I$43</definedName>
    <definedName name="Z_DG_12_S">DICCIONARIO!$F$43</definedName>
    <definedName name="Z_DG_13_">DICCIONARIO!$M$44</definedName>
    <definedName name="Z_DG_13_CS">DICCIONARIO!$L$44</definedName>
    <definedName name="Z_DG_13_D">DICCIONARIO!$K$44</definedName>
    <definedName name="Z_DG_13_E">DICCIONARIO!$G$44</definedName>
    <definedName name="Z_DG_13_F">DICCIONARIO!$H$44</definedName>
    <definedName name="Z_DG_13_I">DICCIONARIO!$J$44</definedName>
    <definedName name="Z_DG_13_O">DICCIONARIO!$E$44</definedName>
    <definedName name="Z_DG_13_P">DICCIONARIO!$I$44</definedName>
    <definedName name="Z_DG_13_S">DICCIONARIO!$F$44</definedName>
    <definedName name="Z_DG_14_">DICCIONARIO!$M$45</definedName>
    <definedName name="Z_DG_14_CS">DICCIONARIO!$L$45</definedName>
    <definedName name="Z_DG_14_D">DICCIONARIO!$K$45</definedName>
    <definedName name="Z_DG_14_E">DICCIONARIO!$G$45</definedName>
    <definedName name="Z_DG_14_F">DICCIONARIO!$H$45</definedName>
    <definedName name="Z_DG_14_I">DICCIONARIO!$J$45</definedName>
    <definedName name="Z_DG_14_O">DICCIONARIO!$E$45</definedName>
    <definedName name="Z_DG_14_P">DICCIONARIO!$I$45</definedName>
    <definedName name="Z_DG_14_S">DICCIONARIO!$F$45</definedName>
    <definedName name="Z_DG_15_">DICCIONARIO!$M$46</definedName>
    <definedName name="Z_DG_15_CS">DICCIONARIO!$L$46</definedName>
    <definedName name="Z_DG_15_D">DICCIONARIO!$K$46</definedName>
    <definedName name="Z_DG_15_E">DICCIONARIO!$G$46</definedName>
    <definedName name="Z_DG_15_F">DICCIONARIO!$H$46</definedName>
    <definedName name="Z_DG_15_I">DICCIONARIO!$J$46</definedName>
    <definedName name="Z_DG_15_O">DICCIONARIO!$E$46</definedName>
    <definedName name="Z_DG_15_P">DICCIONARIO!$I$46</definedName>
    <definedName name="Z_DG_15_S">DICCIONARIO!$F$46</definedName>
    <definedName name="Z_DG_16_">DICCIONARIO!$M$47</definedName>
    <definedName name="Z_DG_16_CS">DICCIONARIO!$L$47</definedName>
    <definedName name="Z_DG_16_D">DICCIONARIO!$K$47</definedName>
    <definedName name="Z_DG_16_E">DICCIONARIO!$G$47</definedName>
    <definedName name="Z_DG_16_F">DICCIONARIO!$H$47</definedName>
    <definedName name="Z_DG_16_I">DICCIONARIO!$J$47</definedName>
    <definedName name="Z_DG_16_O">DICCIONARIO!$E$47</definedName>
    <definedName name="Z_DG_16_P">DICCIONARIO!$I$47</definedName>
    <definedName name="Z_DG_16_S">DICCIONARIO!$F$47</definedName>
    <definedName name="Z_DG_17_">DICCIONARIO!$M$48</definedName>
    <definedName name="Z_DG_17_CS">DICCIONARIO!$L$48</definedName>
    <definedName name="Z_DG_17_D">DICCIONARIO!$K$48</definedName>
    <definedName name="Z_DG_17_E">DICCIONARIO!$G$48</definedName>
    <definedName name="Z_DG_17_F">DICCIONARIO!$H$48</definedName>
    <definedName name="Z_DG_17_I">DICCIONARIO!$J$48</definedName>
    <definedName name="Z_DG_17_O">DICCIONARIO!$E$48</definedName>
    <definedName name="Z_DG_17_P">DICCIONARIO!$I$48</definedName>
    <definedName name="Z_DG_17_S">DICCIONARIO!$F$48</definedName>
    <definedName name="Z_DG_18_">DICCIONARIO!$M$49</definedName>
    <definedName name="Z_DG_18_CS">DICCIONARIO!$L$49</definedName>
    <definedName name="Z_DG_18_D">DICCIONARIO!$K$49</definedName>
    <definedName name="Z_DG_18_E">DICCIONARIO!$G$49</definedName>
    <definedName name="Z_DG_18_F">DICCIONARIO!$H$49</definedName>
    <definedName name="Z_DG_18_I">DICCIONARIO!$J$49</definedName>
    <definedName name="Z_DG_18_O">DICCIONARIO!$E$49</definedName>
    <definedName name="Z_DG_18_P">DICCIONARIO!$I$49</definedName>
    <definedName name="Z_DG_18_S">DICCIONARIO!$F$49</definedName>
    <definedName name="Z_DG_19_">DICCIONARIO!$M$50</definedName>
    <definedName name="Z_DG_19_CS">DICCIONARIO!$L$50</definedName>
    <definedName name="Z_DG_19_D">DICCIONARIO!$K$50</definedName>
    <definedName name="Z_DG_19_E">DICCIONARIO!$G$50</definedName>
    <definedName name="Z_DG_19_F">DICCIONARIO!$H$50</definedName>
    <definedName name="Z_DG_19_I">DICCIONARIO!$J$50</definedName>
    <definedName name="Z_DG_19_O">DICCIONARIO!$E$50</definedName>
    <definedName name="Z_DG_19_P">DICCIONARIO!$I$50</definedName>
    <definedName name="Z_DG_19_S">DICCIONARIO!$F$50</definedName>
    <definedName name="Z_DG_20_">DICCIONARIO!$M$51</definedName>
    <definedName name="Z_DG_20_CS">DICCIONARIO!$L$51</definedName>
    <definedName name="Z_DG_20_D">DICCIONARIO!$K$51</definedName>
    <definedName name="Z_DG_20_E">DICCIONARIO!$G$51</definedName>
    <definedName name="Z_DG_20_F">DICCIONARIO!$H$51</definedName>
    <definedName name="Z_DG_20_I">DICCIONARIO!$J$51</definedName>
    <definedName name="Z_DG_20_O">DICCIONARIO!$E$51</definedName>
    <definedName name="Z_DG_20_P">DICCIONARIO!$I$51</definedName>
    <definedName name="Z_DG_20_S">DICCIONARIO!$F$51</definedName>
    <definedName name="Z_DG_21_">DICCIONARIO!$M$52</definedName>
    <definedName name="Z_DG_21_CS">DICCIONARIO!$L$52</definedName>
    <definedName name="Z_DG_21_D">DICCIONARIO!$K$52</definedName>
    <definedName name="Z_DG_21_E">DICCIONARIO!$G$52</definedName>
    <definedName name="Z_DG_21_F">DICCIONARIO!$H$52</definedName>
    <definedName name="Z_DG_21_I">DICCIONARIO!$J$52</definedName>
    <definedName name="Z_DG_21_O">DICCIONARIO!$E$52</definedName>
    <definedName name="Z_DG_21_P">DICCIONARIO!$I$52</definedName>
    <definedName name="Z_DG_21_S">DICCIONARIO!$F$52</definedName>
    <definedName name="Z_DG_22_">DICCIONARIO!$M$53</definedName>
    <definedName name="Z_DG_22_CS">DICCIONARIO!$L$53</definedName>
    <definedName name="Z_DG_22_D">DICCIONARIO!$K$53</definedName>
    <definedName name="Z_DG_22_E">DICCIONARIO!$G$53</definedName>
    <definedName name="Z_DG_22_F">DICCIONARIO!$H$53</definedName>
    <definedName name="Z_DG_22_I">DICCIONARIO!$J$53</definedName>
    <definedName name="Z_DG_22_O">DICCIONARIO!$E$53</definedName>
    <definedName name="Z_DG_22_P">DICCIONARIO!$I$53</definedName>
    <definedName name="Z_DG_22_S">DICCIONARIO!$F$53</definedName>
    <definedName name="Z_DG_23_">DICCIONARIO!$M$54</definedName>
    <definedName name="Z_DG_23_CS">DICCIONARIO!$L$54</definedName>
    <definedName name="Z_DG_23_D">DICCIONARIO!$K$54</definedName>
    <definedName name="Z_DG_23_E">DICCIONARIO!$G$54</definedName>
    <definedName name="Z_DG_23_F">DICCIONARIO!$H$54</definedName>
    <definedName name="Z_DG_23_I">DICCIONARIO!$J$54</definedName>
    <definedName name="Z_DG_23_O">DICCIONARIO!$E$54</definedName>
    <definedName name="Z_DG_23_P">DICCIONARIO!$I$54</definedName>
    <definedName name="Z_DG_23_S">DICCIONARIO!$F$54</definedName>
    <definedName name="Z_DG_24_">DICCIONARIO!$M$55</definedName>
    <definedName name="Z_DG_24_CS">DICCIONARIO!$L$55</definedName>
    <definedName name="Z_DG_24_D">DICCIONARIO!$K$55</definedName>
    <definedName name="Z_DG_24_E">DICCIONARIO!$G$55</definedName>
    <definedName name="Z_DG_24_F">DICCIONARIO!$H$55</definedName>
    <definedName name="Z_DG_24_I">DICCIONARIO!$J$55</definedName>
    <definedName name="Z_DG_24_O">DICCIONARIO!$E$55</definedName>
    <definedName name="Z_DG_24_P">DICCIONARIO!$I$55</definedName>
    <definedName name="Z_DG_24_S">DICCIONARIO!$F$55</definedName>
    <definedName name="Z_DG_25_">DICCIONARIO!$M$56</definedName>
    <definedName name="Z_DG_25_CS">DICCIONARIO!$L$56</definedName>
    <definedName name="Z_DG_25_D">DICCIONARIO!$K$56</definedName>
    <definedName name="Z_DG_25_E">DICCIONARIO!$G$56</definedName>
    <definedName name="Z_DG_25_F">DICCIONARIO!$H$56</definedName>
    <definedName name="Z_DG_25_I">DICCIONARIO!$J$56</definedName>
    <definedName name="Z_DG_25_O">DICCIONARIO!$E$56</definedName>
    <definedName name="Z_DG_25_P">DICCIONARIO!$I$56</definedName>
    <definedName name="Z_DG_25_S">DICCIONARIO!$F$56</definedName>
    <definedName name="Z_DG_26_">DICCIONARIO!$M$57</definedName>
    <definedName name="Z_DG_26_CS">DICCIONARIO!$L$57</definedName>
    <definedName name="Z_DG_26_D">DICCIONARIO!$K$57</definedName>
    <definedName name="Z_DG_26_E">DICCIONARIO!$G$57</definedName>
    <definedName name="Z_DG_26_F">DICCIONARIO!$H$57</definedName>
    <definedName name="Z_DG_26_I">DICCIONARIO!$J$57</definedName>
    <definedName name="Z_DG_26_O">DICCIONARIO!$E$57</definedName>
    <definedName name="Z_DG_26_P">DICCIONARIO!$I$57</definedName>
    <definedName name="Z_DG_26_S">DICCIONARIO!$F$57</definedName>
    <definedName name="Z_DG_27_1_">DICCIONARIO!$M$58</definedName>
    <definedName name="Z_DG_27_1_CS">DICCIONARIO!$L$58</definedName>
    <definedName name="Z_DG_27_1_D">DICCIONARIO!$K$58</definedName>
    <definedName name="Z_DG_27_1_E">DICCIONARIO!$G$58</definedName>
    <definedName name="Z_DG_27_1_F">DICCIONARIO!$H$58</definedName>
    <definedName name="Z_DG_27_1_I">DICCIONARIO!$J$58</definedName>
    <definedName name="Z_DG_27_1_O">DICCIONARIO!$E$58</definedName>
    <definedName name="Z_DG_27_1_P">DICCIONARIO!$I$58</definedName>
    <definedName name="Z_DG_27_1_S">DICCIONARIO!$F$58</definedName>
    <definedName name="Z_DG_27_2_">DICCIONARIO!$M$59</definedName>
    <definedName name="Z_DG_27_2_CS">DICCIONARIO!$L$59</definedName>
    <definedName name="Z_DG_27_2_D">DICCIONARIO!$K$59</definedName>
    <definedName name="Z_DG_27_2_E">DICCIONARIO!$G$59</definedName>
    <definedName name="Z_DG_27_2_F">DICCIONARIO!$H$59</definedName>
    <definedName name="Z_DG_27_2_I">DICCIONARIO!$J$59</definedName>
    <definedName name="Z_DG_27_2_O">DICCIONARIO!$E$59</definedName>
    <definedName name="Z_DG_27_2_P">DICCIONARIO!$I$59</definedName>
    <definedName name="Z_DG_27_2_S">DICCIONARIO!$F$59</definedName>
    <definedName name="Z_DG_28_1_">DICCIONARIO!$M$60</definedName>
    <definedName name="Z_DG_28_1_CS">DICCIONARIO!$L$60</definedName>
    <definedName name="Z_DG_28_1_D">DICCIONARIO!$K$60</definedName>
    <definedName name="Z_DG_28_1_E">DICCIONARIO!$G$60</definedName>
    <definedName name="Z_DG_28_1_F">DICCIONARIO!$H$60</definedName>
    <definedName name="Z_DG_28_1_I">DICCIONARIO!$J$60</definedName>
    <definedName name="Z_DG_28_1_O">DICCIONARIO!$E$60</definedName>
    <definedName name="Z_DG_28_1_P">DICCIONARIO!$I$60</definedName>
    <definedName name="Z_DG_28_1_S">DICCIONARIO!$F$60</definedName>
    <definedName name="Z_DG_28_2_">DICCIONARIO!$M$61</definedName>
    <definedName name="Z_DG_28_2_CS">DICCIONARIO!$L$61</definedName>
    <definedName name="Z_DG_28_2_D">DICCIONARIO!$K$61</definedName>
    <definedName name="Z_DG_28_2_E">DICCIONARIO!$G$61</definedName>
    <definedName name="Z_DG_28_2_F">DICCIONARIO!$H$61</definedName>
    <definedName name="Z_DG_28_2_I">DICCIONARIO!$J$61</definedName>
    <definedName name="Z_DG_28_2_O">DICCIONARIO!$E$61</definedName>
    <definedName name="Z_DG_28_2_P">DICCIONARIO!$I$61</definedName>
    <definedName name="Z_DG_28_2_S">DICCIONARIO!$F$61</definedName>
    <definedName name="Z_DG_29_1_">DICCIONARIO!$M$62</definedName>
    <definedName name="Z_DG_29_1_CS">DICCIONARIO!$L$62</definedName>
    <definedName name="Z_DG_29_1_D">DICCIONARIO!$K$62</definedName>
    <definedName name="Z_DG_29_1_E">DICCIONARIO!$G$62</definedName>
    <definedName name="Z_DG_29_1_F">DICCIONARIO!$H$62</definedName>
    <definedName name="Z_DG_29_1_I">DICCIONARIO!$J$62</definedName>
    <definedName name="Z_DG_29_1_O">DICCIONARIO!$E$62</definedName>
    <definedName name="Z_DG_29_1_P">DICCIONARIO!$I$62</definedName>
    <definedName name="Z_DG_29_1_S">DICCIONARIO!$F$62</definedName>
    <definedName name="Z_DG_29_2_">DICCIONARIO!$M$63</definedName>
    <definedName name="Z_DG_29_2_CS">DICCIONARIO!$L$63</definedName>
    <definedName name="Z_DG_29_2_D">DICCIONARIO!$K$63</definedName>
    <definedName name="Z_DG_29_2_E">DICCIONARIO!$G$63</definedName>
    <definedName name="Z_DG_29_2_F">DICCIONARIO!$H$63</definedName>
    <definedName name="Z_DG_29_2_I">DICCIONARIO!$J$63</definedName>
    <definedName name="Z_DG_29_2_O">DICCIONARIO!$E$63</definedName>
    <definedName name="Z_DG_29_2_P">DICCIONARIO!$I$63</definedName>
    <definedName name="Z_DG_29_2_S">DICCIONARIO!$F$63</definedName>
    <definedName name="Z_DG_29_3_">DICCIONARIO!$M$64</definedName>
    <definedName name="Z_DG_29_3_CS">DICCIONARIO!$L$64</definedName>
    <definedName name="Z_DG_29_3_D">DICCIONARIO!$K$64</definedName>
    <definedName name="Z_DG_29_3_E">DICCIONARIO!$G$64</definedName>
    <definedName name="Z_DG_29_3_F">DICCIONARIO!$H$64</definedName>
    <definedName name="Z_DG_29_3_I">DICCIONARIO!$J$64</definedName>
    <definedName name="Z_DG_29_3_O">DICCIONARIO!$E$64</definedName>
    <definedName name="Z_DG_29_3_P">DICCIONARIO!$I$64</definedName>
    <definedName name="Z_DG_29_3_S">DICCIONARIO!$F$64</definedName>
    <definedName name="Z_DG_30_1_">DICCIONARIO!$M$65</definedName>
    <definedName name="Z_DG_30_1_CS">DICCIONARIO!$L$65</definedName>
    <definedName name="Z_DG_30_1_D">DICCIONARIO!$K$65</definedName>
    <definedName name="Z_DG_30_1_E">DICCIONARIO!$G$65</definedName>
    <definedName name="Z_DG_30_1_F">DICCIONARIO!$H$65</definedName>
    <definedName name="Z_DG_30_1_I">DICCIONARIO!$J$65</definedName>
    <definedName name="Z_DG_30_1_O">DICCIONARIO!$E$65</definedName>
    <definedName name="Z_DG_30_1_P">DICCIONARIO!$I$65</definedName>
    <definedName name="Z_DG_30_1_S">DICCIONARIO!$F$65</definedName>
    <definedName name="Z_DG_30_2_">DICCIONARIO!$M$66</definedName>
    <definedName name="Z_DG_30_2_CS">DICCIONARIO!$L$66</definedName>
    <definedName name="Z_DG_30_2_D">DICCIONARIO!$K$66</definedName>
    <definedName name="Z_DG_30_2_E">DICCIONARIO!$G$66</definedName>
    <definedName name="Z_DG_30_2_F">DICCIONARIO!$H$66</definedName>
    <definedName name="Z_DG_30_2_I">DICCIONARIO!$J$66</definedName>
    <definedName name="Z_DG_30_2_O">DICCIONARIO!$E$66</definedName>
    <definedName name="Z_DG_30_2_P">DICCIONARIO!$I$66</definedName>
    <definedName name="Z_DG_30_2_S">DICCIONARIO!$F$66</definedName>
    <definedName name="Z_DG_30_3_">DICCIONARIO!$M$67</definedName>
    <definedName name="Z_DG_30_3_CS">DICCIONARIO!$L$67</definedName>
    <definedName name="Z_DG_30_3_D">DICCIONARIO!$K$67</definedName>
    <definedName name="Z_DG_30_3_E">DICCIONARIO!$G$67</definedName>
    <definedName name="Z_DG_30_3_F">DICCIONARIO!$H$67</definedName>
    <definedName name="Z_DG_30_3_I">DICCIONARIO!$J$67</definedName>
    <definedName name="Z_DG_30_3_O">DICCIONARIO!$E$67</definedName>
    <definedName name="Z_DG_30_3_P">DICCIONARIO!$I$67</definedName>
    <definedName name="Z_DG_30_3_S">DICCIONARIO!$F$67</definedName>
    <definedName name="Z_DG_30_4_">DICCIONARIO!$M$68</definedName>
    <definedName name="Z_DG_30_4_CS">DICCIONARIO!$L$68</definedName>
    <definedName name="Z_DG_30_4_D">DICCIONARIO!$K$68</definedName>
    <definedName name="Z_DG_30_4_E">DICCIONARIO!$G$68</definedName>
    <definedName name="Z_DG_30_4_F">DICCIONARIO!$H$68</definedName>
    <definedName name="Z_DG_30_4_I">DICCIONARIO!$J$68</definedName>
    <definedName name="Z_DG_30_4_O">DICCIONARIO!$E$68</definedName>
    <definedName name="Z_DG_30_4_P">DICCIONARIO!$I$68</definedName>
    <definedName name="Z_DG_30_4_S">DICCIONARIO!$F$68</definedName>
    <definedName name="Z_DG_30_5_">DICCIONARIO!$M$69</definedName>
    <definedName name="Z_DG_30_5_CS">DICCIONARIO!$L$69</definedName>
    <definedName name="Z_DG_30_5_D">DICCIONARIO!$K$69</definedName>
    <definedName name="Z_DG_30_5_E">DICCIONARIO!$G$69</definedName>
    <definedName name="Z_DG_30_5_F">DICCIONARIO!$H$69</definedName>
    <definedName name="Z_DG_30_5_I">DICCIONARIO!$J$69</definedName>
    <definedName name="Z_DG_30_5_O">DICCIONARIO!$E$69</definedName>
    <definedName name="Z_DG_30_5_P">DICCIONARIO!$I$69</definedName>
    <definedName name="Z_DG_30_5_S">DICCIONARIO!$F$69</definedName>
    <definedName name="Z_DG_30_6_">DICCIONARIO!$M$70</definedName>
    <definedName name="Z_DG_30_6_CS">DICCIONARIO!$L$70</definedName>
    <definedName name="Z_DG_30_6_D">DICCIONARIO!$K$70</definedName>
    <definedName name="Z_DG_30_6_E">DICCIONARIO!$G$70</definedName>
    <definedName name="Z_DG_30_6_F">DICCIONARIO!$H$70</definedName>
    <definedName name="Z_DG_30_6_I">DICCIONARIO!$J$70</definedName>
    <definedName name="Z_DG_30_6_O">DICCIONARIO!$E$70</definedName>
    <definedName name="Z_DG_30_6_P">DICCIONARIO!$I$70</definedName>
    <definedName name="Z_DG_30_6_S">DICCIONARIO!$F$70</definedName>
    <definedName name="Z_DG_30_7_">DICCIONARIO!$M$71</definedName>
    <definedName name="Z_DG_30_7_CS">DICCIONARIO!$L$71</definedName>
    <definedName name="Z_DG_30_7_D">DICCIONARIO!$K$71</definedName>
    <definedName name="Z_DG_30_7_E">DICCIONARIO!$G$71</definedName>
    <definedName name="Z_DG_30_7_F">DICCIONARIO!$H$71</definedName>
    <definedName name="Z_DG_30_7_I">DICCIONARIO!$J$71</definedName>
    <definedName name="Z_DG_30_7_O">DICCIONARIO!$E$71</definedName>
    <definedName name="Z_DG_30_7_P">DICCIONARIO!$I$71</definedName>
    <definedName name="Z_DG_30_7_S">DICCIONARIO!$F$71</definedName>
    <definedName name="Z_DG_30_8_">DICCIONARIO!$M$72</definedName>
    <definedName name="Z_DG_30_8_CS">DICCIONARIO!$L$72</definedName>
    <definedName name="Z_DG_30_8_D">DICCIONARIO!$K$72</definedName>
    <definedName name="Z_DG_30_8_E">DICCIONARIO!$G$72</definedName>
    <definedName name="Z_DG_30_8_F">DICCIONARIO!$H$72</definedName>
    <definedName name="Z_DG_30_8_I">DICCIONARIO!$J$72</definedName>
    <definedName name="Z_DG_30_8_O">DICCIONARIO!$E$72</definedName>
    <definedName name="Z_DG_30_8_P">DICCIONARIO!$I$72</definedName>
    <definedName name="Z_DG_30_8_S">DICCIONARIO!$F$72</definedName>
    <definedName name="Z_EM_00_">DICCIONARIO!$M$96</definedName>
    <definedName name="Z_EM_00_CS">DICCIONARIO!$L$96</definedName>
    <definedName name="Z_EM_00_D">DICCIONARIO!$K$96</definedName>
    <definedName name="Z_EM_00_E">DICCIONARIO!$G$96</definedName>
    <definedName name="Z_EM_00_F">DICCIONARIO!$H$96</definedName>
    <definedName name="Z_EM_00_I">DICCIONARIO!$J$96</definedName>
    <definedName name="Z_EM_00_O">DICCIONARIO!$E$96</definedName>
    <definedName name="Z_EM_00_P">DICCIONARIO!$I$96</definedName>
    <definedName name="Z_EM_00_S">DICCIONARIO!$F$96</definedName>
    <definedName name="Z_EM_01_">DICCIONARIO!$M$97</definedName>
    <definedName name="Z_EM_01_CS">DICCIONARIO!$L$97</definedName>
    <definedName name="Z_EM_01_D">DICCIONARIO!$K$97</definedName>
    <definedName name="Z_EM_01_E">DICCIONARIO!$G$97</definedName>
    <definedName name="Z_EM_01_F">DICCIONARIO!$H$97</definedName>
    <definedName name="Z_EM_01_I">DICCIONARIO!$J$97</definedName>
    <definedName name="Z_EM_01_O">DICCIONARIO!$E$97</definedName>
    <definedName name="Z_EM_01_P">DICCIONARIO!$I$97</definedName>
    <definedName name="Z_EM_01_S">DICCIONARIO!$F$97</definedName>
    <definedName name="Z_EM_02_">DICCIONARIO!$M$98</definedName>
    <definedName name="Z_EM_02_CS">DICCIONARIO!$L$98</definedName>
    <definedName name="Z_EM_02_D">DICCIONARIO!$K$98</definedName>
    <definedName name="Z_EM_02_E">DICCIONARIO!$G$98</definedName>
    <definedName name="Z_EM_02_F">DICCIONARIO!$H$98</definedName>
    <definedName name="Z_EM_02_I">DICCIONARIO!$J$98</definedName>
    <definedName name="Z_EM_02_O">DICCIONARIO!$E$98</definedName>
    <definedName name="Z_EM_02_P">DICCIONARIO!$I$98</definedName>
    <definedName name="Z_EM_02_S">DICCIONARIO!$F$98</definedName>
    <definedName name="Z_EN_00_">DICCIONARIO!$M$105</definedName>
    <definedName name="Z_EN_00_CS">DICCIONARIO!$L$105</definedName>
    <definedName name="Z_EN_00_D">DICCIONARIO!$K$105</definedName>
    <definedName name="Z_EN_00_E">DICCIONARIO!$G$105</definedName>
    <definedName name="Z_EN_00_F">DICCIONARIO!$H$105</definedName>
    <definedName name="Z_EN_00_I">DICCIONARIO!$J$105</definedName>
    <definedName name="Z_EN_00_O">DICCIONARIO!$E$105</definedName>
    <definedName name="Z_EN_00_P">DICCIONARIO!$I$105</definedName>
    <definedName name="Z_EN_00_S">DICCIONARIO!$F$105</definedName>
    <definedName name="Z_EN_01_">DICCIONARIO!$M$106</definedName>
    <definedName name="Z_EN_01_CS">DICCIONARIO!$L$106</definedName>
    <definedName name="Z_EN_01_D">DICCIONARIO!$K$106</definedName>
    <definedName name="Z_EN_01_E">DICCIONARIO!$G$106</definedName>
    <definedName name="Z_EN_01_F">DICCIONARIO!$H$106</definedName>
    <definedName name="Z_EN_01_I">DICCIONARIO!$J$106</definedName>
    <definedName name="Z_EN_01_O">DICCIONARIO!$E$106</definedName>
    <definedName name="Z_EN_01_P">DICCIONARIO!$I$106</definedName>
    <definedName name="Z_EN_01_S">DICCIONARIO!$F$106</definedName>
    <definedName name="Z_EN_02_">DICCIONARIO!$M$107</definedName>
    <definedName name="Z_EN_02_CS">DICCIONARIO!$L$107</definedName>
    <definedName name="Z_EN_02_D">DICCIONARIO!$K$107</definedName>
    <definedName name="Z_EN_02_E">DICCIONARIO!$G$107</definedName>
    <definedName name="Z_EN_02_F">DICCIONARIO!$H$107</definedName>
    <definedName name="Z_EN_02_I">DICCIONARIO!$J$107</definedName>
    <definedName name="Z_EN_02_O">DICCIONARIO!$E$107</definedName>
    <definedName name="Z_EN_02_P">DICCIONARIO!$I$107</definedName>
    <definedName name="Z_EN_02_S">DICCIONARIO!$F$107</definedName>
    <definedName name="Z_EN_03_">DICCIONARIO!$M$108</definedName>
    <definedName name="Z_EN_03_CS">DICCIONARIO!$L$108</definedName>
    <definedName name="Z_EN_03_D">DICCIONARIO!$K$108</definedName>
    <definedName name="Z_EN_03_E">DICCIONARIO!$G$108</definedName>
    <definedName name="Z_EN_03_F">DICCIONARIO!$H$108</definedName>
    <definedName name="Z_EN_03_I">DICCIONARIO!$J$108</definedName>
    <definedName name="Z_EN_03_O">DICCIONARIO!$E$108</definedName>
    <definedName name="Z_EN_03_P">DICCIONARIO!$I$108</definedName>
    <definedName name="Z_EN_03_S">DICCIONARIO!$F$108</definedName>
    <definedName name="Z_EN_04_">DICCIONARIO!$M$109</definedName>
    <definedName name="Z_EN_04_CS">DICCIONARIO!$L$109</definedName>
    <definedName name="Z_EN_04_D">DICCIONARIO!$K$109</definedName>
    <definedName name="Z_EN_04_E">DICCIONARIO!$G$109</definedName>
    <definedName name="Z_EN_04_F">DICCIONARIO!$H$109</definedName>
    <definedName name="Z_EN_04_I">DICCIONARIO!$J$109</definedName>
    <definedName name="Z_EN_04_O">DICCIONARIO!$E$109</definedName>
    <definedName name="Z_EN_04_P">DICCIONARIO!$I$109</definedName>
    <definedName name="Z_EN_04_S">DICCIONARIO!$F$109</definedName>
    <definedName name="Z_EN_05_">DICCIONARIO!$M$110</definedName>
    <definedName name="Z_EN_05_CS">DICCIONARIO!$L$110</definedName>
    <definedName name="Z_EN_05_D">DICCIONARIO!$K$110</definedName>
    <definedName name="Z_EN_05_E">DICCIONARIO!$G$110</definedName>
    <definedName name="Z_EN_05_F">DICCIONARIO!$H$110</definedName>
    <definedName name="Z_EN_05_I">DICCIONARIO!$J$110</definedName>
    <definedName name="Z_EN_05_O">DICCIONARIO!$E$110</definedName>
    <definedName name="Z_EN_05_P">DICCIONARIO!$I$110</definedName>
    <definedName name="Z_EN_05_S">DICCIONARIO!$F$110</definedName>
    <definedName name="Z_EN_06_">DICCIONARIO!$M$111</definedName>
    <definedName name="Z_EN_06_CS">DICCIONARIO!$L$111</definedName>
    <definedName name="Z_EN_06_D">DICCIONARIO!$K$111</definedName>
    <definedName name="Z_EN_06_E">DICCIONARIO!$G$111</definedName>
    <definedName name="Z_EN_06_F">DICCIONARIO!$H$111</definedName>
    <definedName name="Z_EN_06_I">DICCIONARIO!$J$111</definedName>
    <definedName name="Z_EN_06_O">DICCIONARIO!$E$111</definedName>
    <definedName name="Z_EN_06_P">DICCIONARIO!$I$111</definedName>
    <definedName name="Z_EN_06_S">DICCIONARIO!$F$111</definedName>
    <definedName name="Z_EN_07_">DICCIONARIO!$M$112</definedName>
    <definedName name="Z_EN_07_CS">DICCIONARIO!$L$112</definedName>
    <definedName name="Z_EN_07_D">DICCIONARIO!$K$112</definedName>
    <definedName name="Z_EN_07_E">DICCIONARIO!$G$112</definedName>
    <definedName name="Z_EN_07_F">DICCIONARIO!$H$112</definedName>
    <definedName name="Z_EN_07_I">DICCIONARIO!$J$112</definedName>
    <definedName name="Z_EN_07_O">DICCIONARIO!$E$112</definedName>
    <definedName name="Z_EN_07_P">DICCIONARIO!$I$112</definedName>
    <definedName name="Z_EN_07_S">DICCIONARIO!$F$112</definedName>
    <definedName name="Z_EN_08_">DICCIONARIO!$M$113</definedName>
    <definedName name="Z_EN_08_CS">DICCIONARIO!$L$113</definedName>
    <definedName name="Z_EN_08_D">DICCIONARIO!$K$113</definedName>
    <definedName name="Z_EN_08_E">DICCIONARIO!$G$113</definedName>
    <definedName name="Z_EN_08_F">DICCIONARIO!$H$113</definedName>
    <definedName name="Z_EN_08_I">DICCIONARIO!$J$113</definedName>
    <definedName name="Z_EN_08_O">DICCIONARIO!$E$113</definedName>
    <definedName name="Z_EN_08_P">DICCIONARIO!$I$113</definedName>
    <definedName name="Z_EN_08_S">DICCIONARIO!$F$113</definedName>
    <definedName name="Z_EN_09_">DICCIONARIO!$M$114</definedName>
    <definedName name="Z_EN_09_CS">DICCIONARIO!$L$114</definedName>
    <definedName name="Z_EN_09_D">DICCIONARIO!$K$114</definedName>
    <definedName name="Z_EN_09_E">DICCIONARIO!$G$114</definedName>
    <definedName name="Z_EN_09_F">DICCIONARIO!$H$114</definedName>
    <definedName name="Z_EN_09_I">DICCIONARIO!$J$114</definedName>
    <definedName name="Z_EN_09_O">DICCIONARIO!$E$114</definedName>
    <definedName name="Z_EN_09_P">DICCIONARIO!$I$114</definedName>
    <definedName name="Z_EN_09_S">DICCIONARIO!$F$114</definedName>
    <definedName name="Z_EN_10_">DICCIONARIO!$M$115</definedName>
    <definedName name="Z_EN_10_CS">DICCIONARIO!$L$115</definedName>
    <definedName name="Z_EN_10_D">DICCIONARIO!$K$115</definedName>
    <definedName name="Z_EN_10_E">DICCIONARIO!$G$115</definedName>
    <definedName name="Z_EN_10_F">DICCIONARIO!$H$115</definedName>
    <definedName name="Z_EN_10_I">DICCIONARIO!$J$115</definedName>
    <definedName name="Z_EN_10_O">DICCIONARIO!$E$115</definedName>
    <definedName name="Z_EN_10_P">DICCIONARIO!$I$115</definedName>
    <definedName name="Z_EN_10_S">DICCIONARIO!$F$115</definedName>
    <definedName name="Z_EN_11_">DICCIONARIO!$M$116</definedName>
    <definedName name="Z_EN_11_CS">DICCIONARIO!$L$116</definedName>
    <definedName name="Z_EN_11_D">DICCIONARIO!$K$116</definedName>
    <definedName name="Z_EN_11_E">DICCIONARIO!$G$116</definedName>
    <definedName name="Z_EN_11_F">DICCIONARIO!$H$116</definedName>
    <definedName name="Z_EN_11_I">DICCIONARIO!$J$116</definedName>
    <definedName name="Z_EN_11_O">DICCIONARIO!$E$116</definedName>
    <definedName name="Z_EN_11_P">DICCIONARIO!$I$116</definedName>
    <definedName name="Z_EN_11_S">DICCIONARIO!$F$116</definedName>
    <definedName name="Z_EN_12_">DICCIONARIO!$M$117</definedName>
    <definedName name="Z_EN_12_CS">DICCIONARIO!$L$117</definedName>
    <definedName name="Z_EN_12_D">DICCIONARIO!$K$117</definedName>
    <definedName name="Z_EN_12_E">DICCIONARIO!$G$117</definedName>
    <definedName name="Z_EN_12_F">DICCIONARIO!$H$117</definedName>
    <definedName name="Z_EN_12_I">DICCIONARIO!$J$117</definedName>
    <definedName name="Z_EN_12_O">DICCIONARIO!$E$117</definedName>
    <definedName name="Z_EN_12_P">DICCIONARIO!$I$117</definedName>
    <definedName name="Z_EN_12_S">DICCIONARIO!$F$117</definedName>
    <definedName name="Z_EN_13_">DICCIONARIO!$M$118</definedName>
    <definedName name="Z_EN_13_CS">DICCIONARIO!$L$118</definedName>
    <definedName name="Z_EN_13_D">DICCIONARIO!$K$118</definedName>
    <definedName name="Z_EN_13_E">DICCIONARIO!$G$118</definedName>
    <definedName name="Z_EN_13_F">DICCIONARIO!$H$118</definedName>
    <definedName name="Z_EN_13_I">DICCIONARIO!$J$118</definedName>
    <definedName name="Z_EN_13_O">DICCIONARIO!$E$118</definedName>
    <definedName name="Z_EN_13_P">DICCIONARIO!$I$118</definedName>
    <definedName name="Z_EN_13_S">DICCIONARIO!$F$118</definedName>
    <definedName name="Z_EN_14_">DICCIONARIO!$M$119</definedName>
    <definedName name="Z_EN_14_CS">DICCIONARIO!$L$119</definedName>
    <definedName name="Z_EN_14_D">DICCIONARIO!$K$119</definedName>
    <definedName name="Z_EN_14_E">DICCIONARIO!$G$119</definedName>
    <definedName name="Z_EN_14_F">DICCIONARIO!$H$119</definedName>
    <definedName name="Z_EN_14_I">DICCIONARIO!$J$119</definedName>
    <definedName name="Z_EN_14_O">DICCIONARIO!$E$119</definedName>
    <definedName name="Z_EN_14_P">DICCIONARIO!$I$119</definedName>
    <definedName name="Z_EN_14_S">DICCIONARIO!$F$119</definedName>
    <definedName name="Z_EN_15_">DICCIONARIO!$M$120</definedName>
    <definedName name="Z_EN_15_CS">DICCIONARIO!$L$120</definedName>
    <definedName name="Z_EN_15_D">DICCIONARIO!$K$120</definedName>
    <definedName name="Z_EN_15_E">DICCIONARIO!$G$120</definedName>
    <definedName name="Z_EN_15_F">DICCIONARIO!$H$120</definedName>
    <definedName name="Z_EN_15_I">DICCIONARIO!$J$120</definedName>
    <definedName name="Z_EN_15_O">DICCIONARIO!$E$120</definedName>
    <definedName name="Z_EN_15_P">DICCIONARIO!$I$120</definedName>
    <definedName name="Z_EN_15_S">DICCIONARIO!$F$120</definedName>
    <definedName name="Z_EN_16_">DICCIONARIO!$M$121</definedName>
    <definedName name="Z_EN_16_CS">DICCIONARIO!$L$121</definedName>
    <definedName name="Z_EN_16_D">DICCIONARIO!$K$121</definedName>
    <definedName name="Z_EN_16_E">DICCIONARIO!$G$121</definedName>
    <definedName name="Z_EN_16_F">DICCIONARIO!$H$121</definedName>
    <definedName name="Z_EN_16_I">DICCIONARIO!$J$121</definedName>
    <definedName name="Z_EN_16_O">DICCIONARIO!$E$121</definedName>
    <definedName name="Z_EN_16_P">DICCIONARIO!$I$121</definedName>
    <definedName name="Z_EN_16_S">DICCIONARIO!$F$121</definedName>
    <definedName name="Z_EN_17_">DICCIONARIO!$M$122</definedName>
    <definedName name="Z_EN_17_CS">DICCIONARIO!$L$122</definedName>
    <definedName name="Z_EN_17_D">DICCIONARIO!$K$122</definedName>
    <definedName name="Z_EN_17_E">DICCIONARIO!$G$122</definedName>
    <definedName name="Z_EN_17_F">DICCIONARIO!$H$122</definedName>
    <definedName name="Z_EN_17_I">DICCIONARIO!$J$122</definedName>
    <definedName name="Z_EN_17_O">DICCIONARIO!$E$122</definedName>
    <definedName name="Z_EN_17_P">DICCIONARIO!$I$122</definedName>
    <definedName name="Z_EN_17_S">DICCIONARIO!$F$122</definedName>
    <definedName name="Z_EN_18_">DICCIONARIO!$M$123</definedName>
    <definedName name="Z_EN_18_CS">DICCIONARIO!$L$123</definedName>
    <definedName name="Z_EN_18_D">DICCIONARIO!$K$123</definedName>
    <definedName name="Z_EN_18_E">DICCIONARIO!$G$123</definedName>
    <definedName name="Z_EN_18_F">DICCIONARIO!$H$123</definedName>
    <definedName name="Z_EN_18_I">DICCIONARIO!$J$123</definedName>
    <definedName name="Z_EN_18_O">DICCIONARIO!$E$123</definedName>
    <definedName name="Z_EN_18_P">DICCIONARIO!$I$123</definedName>
    <definedName name="Z_EN_18_S">DICCIONARIO!$F$123</definedName>
    <definedName name="Z_Enun_PP_?_">DICCIONARIO!$M$182</definedName>
    <definedName name="Z_Enun_PP_?_CS">DICCIONARIO!$L$182</definedName>
    <definedName name="Z_Enun_PP_?_D">DICCIONARIO!$K$182</definedName>
    <definedName name="Z_Enun_PP_?_E">DICCIONARIO!$G$182</definedName>
    <definedName name="Z_Enun_PP_?_F">DICCIONARIO!$H$182</definedName>
    <definedName name="Z_Enun_PP_?_I">DICCIONARIO!$J$182</definedName>
    <definedName name="Z_Enun_PP_?_O">DICCIONARIO!$E$182</definedName>
    <definedName name="Z_Enun_PP_?_P">DICCIONARIO!$I$182</definedName>
    <definedName name="Z_Enun_PP_?_S">DICCIONARIO!$F$182</definedName>
    <definedName name="Z_FR_EN_?_">DICCIONARIO!$M$189</definedName>
    <definedName name="Z_FR_EN_?_CS">DICCIONARIO!$L$189</definedName>
    <definedName name="Z_FR_EN_?_D">DICCIONARIO!$K$189</definedName>
    <definedName name="Z_FR_EN_?_E">DICCIONARIO!$G$189</definedName>
    <definedName name="Z_FR_EN_?_F">DICCIONARIO!$H$189</definedName>
    <definedName name="Z_FR_EN_?_I">DICCIONARIO!$J$189</definedName>
    <definedName name="Z_FR_EN_?_O">DICCIONARIO!$E$189</definedName>
    <definedName name="Z_FR_EN_?_P">DICCIONARIO!$I$189</definedName>
    <definedName name="Z_FR_EN_?_S">DICCIONARIO!$F$189</definedName>
    <definedName name="Z_G33_?_">DICCIONARIO!$M$175</definedName>
    <definedName name="Z_G33_?_CS">DICCIONARIO!$L$175</definedName>
    <definedName name="Z_G33_?_D">DICCIONARIO!$K$175</definedName>
    <definedName name="Z_G33_?_E">DICCIONARIO!$G$175</definedName>
    <definedName name="Z_G33_?_F">DICCIONARIO!$H$175</definedName>
    <definedName name="Z_G33_?_I">DICCIONARIO!$J$175</definedName>
    <definedName name="Z_G33_?_O">DICCIONARIO!$E$175</definedName>
    <definedName name="Z_G33_?_P">DICCIONARIO!$I$175</definedName>
    <definedName name="Z_G33_?_S">DICCIONARIO!$F$175</definedName>
    <definedName name="Z_H11_?_">DICCIONARIO!$M$172</definedName>
    <definedName name="Z_H11_?_CS">DICCIONARIO!$L$172</definedName>
    <definedName name="Z_H11_?_D">DICCIONARIO!$K$172</definedName>
    <definedName name="Z_H11_?_E">DICCIONARIO!$G$172</definedName>
    <definedName name="Z_H11_?_F">DICCIONARIO!$H$172</definedName>
    <definedName name="Z_H11_?_I">DICCIONARIO!$J$172</definedName>
    <definedName name="Z_H11_?_O">DICCIONARIO!$E$172</definedName>
    <definedName name="Z_H11_?_P">DICCIONARIO!$I$172</definedName>
    <definedName name="Z_H11_?_S">DICCIONARIO!$F$172</definedName>
    <definedName name="Z_H17_?_">DICCIONARIO!$M$173</definedName>
    <definedName name="Z_H17_?_CS">DICCIONARIO!$L$173</definedName>
    <definedName name="Z_H17_?_D">DICCIONARIO!$K$173</definedName>
    <definedName name="Z_H17_?_E">DICCIONARIO!$G$173</definedName>
    <definedName name="Z_H17_?_F">DICCIONARIO!$H$173</definedName>
    <definedName name="Z_H17_?_I">DICCIONARIO!$J$173</definedName>
    <definedName name="Z_H17_?_O">DICCIONARIO!$E$173</definedName>
    <definedName name="Z_H17_?_P">DICCIONARIO!$I$173</definedName>
    <definedName name="Z_H17_?_S">DICCIONARIO!$F$173</definedName>
    <definedName name="Z_H9_?_">DICCIONARIO!$M$171</definedName>
    <definedName name="Z_H9_?_CS">DICCIONARIO!$L$171</definedName>
    <definedName name="Z_H9_?_D">DICCIONARIO!$K$171</definedName>
    <definedName name="Z_H9_?_E">DICCIONARIO!$G$171</definedName>
    <definedName name="Z_H9_?_F">DICCIONARIO!$H$171</definedName>
    <definedName name="Z_H9_?_I">DICCIONARIO!$J$171</definedName>
    <definedName name="Z_H9_?_O">DICCIONARIO!$E$171</definedName>
    <definedName name="Z_H9_?_P">DICCIONARIO!$I$171</definedName>
    <definedName name="Z_H9_?_S">DICCIONARIO!$F$171</definedName>
    <definedName name="Z_IE_EN_?_">DICCIONARIO!$M$195</definedName>
    <definedName name="Z_IE_EN_?_CS">DICCIONARIO!$L$195</definedName>
    <definedName name="Z_IE_EN_?_D">DICCIONARIO!$K$195</definedName>
    <definedName name="Z_IE_EN_?_E">DICCIONARIO!$G$195</definedName>
    <definedName name="Z_IE_EN_?_F">DICCIONARIO!$H$195</definedName>
    <definedName name="Z_IE_EN_?_I">DICCIONARIO!$J$195</definedName>
    <definedName name="Z_IE_EN_?_O">DICCIONARIO!$E$195</definedName>
    <definedName name="Z_IE_EN_?_P">DICCIONARIO!$I$195</definedName>
    <definedName name="Z_IE_EN_?_S">DICCIONARIO!$F$195</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Marcar_RI_?_">DICCIONARIO!$M$166</definedName>
    <definedName name="Z_Marcar_RI_?_CS">DICCIONARIO!$L$166</definedName>
    <definedName name="Z_Marcar_RI_?_D">DICCIONARIO!$K$166</definedName>
    <definedName name="Z_Marcar_RI_?_E">DICCIONARIO!$G$166</definedName>
    <definedName name="Z_Marcar_RI_?_F">DICCIONARIO!$H$166</definedName>
    <definedName name="Z_Marcar_RI_?_I">DICCIONARIO!$J$166</definedName>
    <definedName name="Z_Marcar_RI_?_O">DICCIONARIO!$E$166</definedName>
    <definedName name="Z_Marcar_RI_?_P">DICCIONARIO!$I$166</definedName>
    <definedName name="Z_Marcar_RI_?_S">DICCIONARIO!$F$166</definedName>
    <definedName name="Z_Marcar_RI_TEXTO_?_">DICCIONARIO!$M$167</definedName>
    <definedName name="Z_Marcar_RI_TEXTO_?_CS">DICCIONARIO!$L$167</definedName>
    <definedName name="Z_Marcar_RI_TEXTO_?_D">DICCIONARIO!$K$167</definedName>
    <definedName name="Z_Marcar_RI_TEXTO_?_E">DICCIONARIO!$G$167</definedName>
    <definedName name="Z_Marcar_RI_TEXTO_?_F">DICCIONARIO!$H$167</definedName>
    <definedName name="Z_Marcar_RI_TEXTO_?_I">DICCIONARIO!$J$167</definedName>
    <definedName name="Z_Marcar_RI_TEXTO_?_O">DICCIONARIO!$E$167</definedName>
    <definedName name="Z_Marcar_RI_TEXTO_?_P">DICCIONARIO!$I$167</definedName>
    <definedName name="Z_Marcar_RI_TEXTO_?_S">DICCIONARIO!$F$167</definedName>
    <definedName name="Z_MAYUSCULAS_?_">DICCIONARIO!$M$181</definedName>
    <definedName name="Z_MAYUSCULAS_?_CS">DICCIONARIO!$L$181</definedName>
    <definedName name="Z_MAYUSCULAS_?_D">DICCIONARIO!$K$181</definedName>
    <definedName name="Z_MAYUSCULAS_?_E">DICCIONARIO!$G$181</definedName>
    <definedName name="Z_MAYUSCULAS_?_F">DICCIONARIO!$H$181</definedName>
    <definedName name="Z_MAYUSCULAS_?_I">DICCIONARIO!$J$181</definedName>
    <definedName name="Z_MAYUSCULAS_?_O">DICCIONARIO!$E$181</definedName>
    <definedName name="Z_MAYUSCULAS_?_P">DICCIONARIO!$I$181</definedName>
    <definedName name="Z_MAYUSCULAS_?_S">DICCIONARIO!$F$181</definedName>
    <definedName name="Z_ML_00_">DICCIONARIO!$M$14</definedName>
    <definedName name="Z_ML_00_CS">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DICCIONARIO!$M$15</definedName>
    <definedName name="Z_ML_01_CS">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DICCIONARIO!$M$16</definedName>
    <definedName name="Z_ML_02_CS">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DICCIONARIO!$M$17</definedName>
    <definedName name="Z_ML_03_CS">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DICCIONARIO!$M$18</definedName>
    <definedName name="Z_ML_04_CS">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DICCIONARIO!$M$19</definedName>
    <definedName name="Z_ML_05_CS">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DICCIONARIO!$M$20</definedName>
    <definedName name="Z_ML_06_CS">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DICCIONARIO!$M$21</definedName>
    <definedName name="Z_ML_07_CS">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DICCIONARIO!$M$22</definedName>
    <definedName name="Z_ML_08_CS">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DICCIONARIO!$M$23</definedName>
    <definedName name="Z_ML_09_CS">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DICCIONARIO!$M$24</definedName>
    <definedName name="Z_ML_10_CS">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DICCIONARIO!$M$25</definedName>
    <definedName name="Z_ML_11_CS">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DICCIONARIO!$M$26</definedName>
    <definedName name="Z_ML_12_CS">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DICCIONARIO!$M$27</definedName>
    <definedName name="Z_ML_13_CS">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DICCIONARIO!$M$28</definedName>
    <definedName name="Z_ML_14_CS">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DICCIONARIO!$M$29</definedName>
    <definedName name="Z_ML_15_CS">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DICCIONARIO!$M$30</definedName>
    <definedName name="Z_ML_16_CS">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S_00_">DICCIONARIO!$M$73</definedName>
    <definedName name="Z_MS_00_CS">DICCIONARIO!$L$73</definedName>
    <definedName name="Z_MS_00_D">DICCIONARIO!$K$73</definedName>
    <definedName name="Z_MS_00_E">DICCIONARIO!$G$73</definedName>
    <definedName name="Z_MS_00_F">DICCIONARIO!$H$73</definedName>
    <definedName name="Z_MS_00_I">DICCIONARIO!$J$73</definedName>
    <definedName name="Z_MS_00_O">DICCIONARIO!$E$73</definedName>
    <definedName name="Z_MS_00_P">DICCIONARIO!$I$73</definedName>
    <definedName name="Z_MS_00_S">DICCIONARIO!$F$73</definedName>
    <definedName name="Z_MS_01_">DICCIONARIO!$M$74</definedName>
    <definedName name="Z_MS_01_CS">DICCIONARIO!$L$74</definedName>
    <definedName name="Z_MS_01_D">DICCIONARIO!$K$74</definedName>
    <definedName name="Z_MS_01_E">DICCIONARIO!$G$74</definedName>
    <definedName name="Z_MS_01_F">DICCIONARIO!$H$74</definedName>
    <definedName name="Z_MS_01_I">DICCIONARIO!$J$74</definedName>
    <definedName name="Z_MS_01_O">DICCIONARIO!$E$74</definedName>
    <definedName name="Z_MS_01_P">DICCIONARIO!$I$74</definedName>
    <definedName name="Z_MS_01_S">DICCIONARIO!$F$74</definedName>
    <definedName name="Z_MS_02_">DICCIONARIO!$M$75</definedName>
    <definedName name="Z_MS_02_CS">DICCIONARIO!$L$75</definedName>
    <definedName name="Z_MS_02_D">DICCIONARIO!$K$75</definedName>
    <definedName name="Z_MS_02_E">DICCIONARIO!$G$75</definedName>
    <definedName name="Z_MS_02_F">DICCIONARIO!$H$75</definedName>
    <definedName name="Z_MS_02_I">DICCIONARIO!$J$75</definedName>
    <definedName name="Z_MS_02_O">DICCIONARIO!$E$75</definedName>
    <definedName name="Z_MS_02_P">DICCIONARIO!$I$75</definedName>
    <definedName name="Z_MS_02_S">DICCIONARIO!$F$75</definedName>
    <definedName name="Z_MS_03_">DICCIONARIO!$M$76</definedName>
    <definedName name="Z_MS_03_CS">DICCIONARIO!$L$76</definedName>
    <definedName name="Z_MS_03_D">DICCIONARIO!$K$76</definedName>
    <definedName name="Z_MS_03_E">DICCIONARIO!$G$76</definedName>
    <definedName name="Z_MS_03_F">DICCIONARIO!$H$76</definedName>
    <definedName name="Z_MS_03_I">DICCIONARIO!$J$76</definedName>
    <definedName name="Z_MS_03_O">DICCIONARIO!$E$76</definedName>
    <definedName name="Z_MS_03_P">DICCIONARIO!$I$76</definedName>
    <definedName name="Z_MS_03_S">DICCIONARIO!$F$76</definedName>
    <definedName name="Z_MS_04_">DICCIONARIO!$M$77</definedName>
    <definedName name="Z_MS_04_CS">DICCIONARIO!$L$77</definedName>
    <definedName name="Z_MS_04_D">DICCIONARIO!$K$77</definedName>
    <definedName name="Z_MS_04_E">DICCIONARIO!$G$77</definedName>
    <definedName name="Z_MS_04_F">DICCIONARIO!$H$77</definedName>
    <definedName name="Z_MS_04_I">DICCIONARIO!$J$77</definedName>
    <definedName name="Z_MS_04_O">DICCIONARIO!$E$77</definedName>
    <definedName name="Z_MS_04_P">DICCIONARIO!$I$77</definedName>
    <definedName name="Z_MS_04_S">DICCIONARIO!$F$77</definedName>
    <definedName name="Z_MS_05_">DICCIONARIO!$M$78</definedName>
    <definedName name="Z_MS_05_CS">DICCIONARIO!$L$78</definedName>
    <definedName name="Z_MS_05_D">DICCIONARIO!$K$78</definedName>
    <definedName name="Z_MS_05_E">DICCIONARIO!$G$78</definedName>
    <definedName name="Z_MS_05_F">DICCIONARIO!$H$78</definedName>
    <definedName name="Z_MS_05_I">DICCIONARIO!$J$78</definedName>
    <definedName name="Z_MS_05_O">DICCIONARIO!$E$78</definedName>
    <definedName name="Z_MS_05_P">DICCIONARIO!$I$78</definedName>
    <definedName name="Z_MS_05_S">DICCIONARIO!$F$78</definedName>
    <definedName name="Z_MS_06_">DICCIONARIO!$M$79</definedName>
    <definedName name="Z_MS_06_CS">DICCIONARIO!$L$79</definedName>
    <definedName name="Z_MS_06_D">DICCIONARIO!$K$79</definedName>
    <definedName name="Z_MS_06_E">DICCIONARIO!$G$79</definedName>
    <definedName name="Z_MS_06_F">DICCIONARIO!$H$79</definedName>
    <definedName name="Z_MS_06_I">DICCIONARIO!$J$79</definedName>
    <definedName name="Z_MS_06_O">DICCIONARIO!$E$79</definedName>
    <definedName name="Z_MS_06_P">DICCIONARIO!$I$79</definedName>
    <definedName name="Z_MS_06_S">DICCIONARIO!$F$79</definedName>
    <definedName name="Z_MS_07_">DICCIONARIO!$M$80</definedName>
    <definedName name="Z_MS_07_CS">DICCIONARIO!$L$80</definedName>
    <definedName name="Z_MS_07_D">DICCIONARIO!$K$80</definedName>
    <definedName name="Z_MS_07_E">DICCIONARIO!$G$80</definedName>
    <definedName name="Z_MS_07_F">DICCIONARIO!$H$80</definedName>
    <definedName name="Z_MS_07_I">DICCIONARIO!$J$80</definedName>
    <definedName name="Z_MS_07_O">DICCIONARIO!$E$80</definedName>
    <definedName name="Z_MS_07_P">DICCIONARIO!$I$80</definedName>
    <definedName name="Z_MS_07_S">DICCIONARIO!$F$80</definedName>
    <definedName name="Z_NUMERAR_R_?_">DICCIONARIO!$M$160</definedName>
    <definedName name="Z_NUMERAR_R_?_CS">DICCIONARIO!$L$160</definedName>
    <definedName name="Z_NUMERAR_R_?_D">DICCIONARIO!$K$160</definedName>
    <definedName name="Z_NUMERAR_R_?_E">DICCIONARIO!$G$160</definedName>
    <definedName name="Z_NUMERAR_R_?_F">DICCIONARIO!$H$160</definedName>
    <definedName name="Z_NUMERAR_R_?_I">DICCIONARIO!$J$160</definedName>
    <definedName name="Z_NUMERAR_R_?_O">DICCIONARIO!$E$160</definedName>
    <definedName name="Z_NUMERAR_R_?_P">DICCIONARIO!$I$160</definedName>
    <definedName name="Z_NUMERAR_R_?_S">DICCIONARIO!$F$160</definedName>
    <definedName name="Z_Oculto_?_">DICCIONARIO!$M$165</definedName>
    <definedName name="Z_Oculto_?_CS">DICCIONARIO!$L$165</definedName>
    <definedName name="Z_Oculto_?_D">DICCIONARIO!$K$165</definedName>
    <definedName name="Z_Oculto_?_E">DICCIONARIO!$G$165</definedName>
    <definedName name="Z_Oculto_?_F">DICCIONARIO!$H$165</definedName>
    <definedName name="Z_Oculto_?_I">DICCIONARIO!$J$165</definedName>
    <definedName name="Z_Oculto_?_O">DICCIONARIO!$E$165</definedName>
    <definedName name="Z_Oculto_?_P">DICCIONARIO!$I$165</definedName>
    <definedName name="Z_Oculto_?_S">DICCIONARIO!$F$165</definedName>
    <definedName name="Z_OM_00_">DICCIONARIO!$M$81</definedName>
    <definedName name="Z_OM_00_CS">DICCIONARIO!$L$81</definedName>
    <definedName name="Z_OM_00_D">DICCIONARIO!$K$81</definedName>
    <definedName name="Z_OM_00_E">DICCIONARIO!$G$81</definedName>
    <definedName name="Z_OM_00_F">DICCIONARIO!$H$81</definedName>
    <definedName name="Z_OM_00_I">DICCIONARIO!$J$81</definedName>
    <definedName name="Z_OM_00_O">DICCIONARIO!$E$81</definedName>
    <definedName name="Z_OM_00_P">DICCIONARIO!$I$81</definedName>
    <definedName name="Z_OM_00_S">DICCIONARIO!$F$81</definedName>
    <definedName name="Z_OM_01_">DICCIONARIO!$M$82</definedName>
    <definedName name="Z_OM_01_CS">DICCIONARIO!$L$82</definedName>
    <definedName name="Z_OM_01_D">DICCIONARIO!$K$82</definedName>
    <definedName name="Z_OM_01_E">DICCIONARIO!$G$82</definedName>
    <definedName name="Z_OM_01_F">DICCIONARIO!$H$82</definedName>
    <definedName name="Z_OM_01_I">DICCIONARIO!$J$82</definedName>
    <definedName name="Z_OM_01_O">DICCIONARIO!$E$82</definedName>
    <definedName name="Z_OM_01_P">DICCIONARIO!$I$82</definedName>
    <definedName name="Z_OM_01_S">DICCIONARIO!$F$82</definedName>
    <definedName name="Z_OM_02_">DICCIONARIO!$M$83</definedName>
    <definedName name="Z_OM_02_CS">DICCIONARIO!$L$83</definedName>
    <definedName name="Z_OM_02_D">DICCIONARIO!$K$83</definedName>
    <definedName name="Z_OM_02_E">DICCIONARIO!$G$83</definedName>
    <definedName name="Z_OM_02_F">DICCIONARIO!$H$83</definedName>
    <definedName name="Z_OM_02_I">DICCIONARIO!$J$83</definedName>
    <definedName name="Z_OM_02_O">DICCIONARIO!$E$83</definedName>
    <definedName name="Z_OM_02_P">DICCIONARIO!$I$83</definedName>
    <definedName name="Z_OM_02_S">DICCIONARIO!$F$83</definedName>
    <definedName name="Z_OM_03_">DICCIONARIO!$M$84</definedName>
    <definedName name="Z_OM_03_CS">DICCIONARIO!$L$84</definedName>
    <definedName name="Z_OM_03_D">DICCIONARIO!$K$84</definedName>
    <definedName name="Z_OM_03_E">DICCIONARIO!$G$84</definedName>
    <definedName name="Z_OM_03_F">DICCIONARIO!$H$84</definedName>
    <definedName name="Z_OM_03_I">DICCIONARIO!$J$84</definedName>
    <definedName name="Z_OM_03_O">DICCIONARIO!$E$84</definedName>
    <definedName name="Z_OM_03_P">DICCIONARIO!$I$84</definedName>
    <definedName name="Z_OM_03_S">DICCIONARIO!$F$84</definedName>
    <definedName name="Z_OM_04_">DICCIONARIO!$M$85</definedName>
    <definedName name="Z_OM_04_CS">DICCIONARIO!$L$85</definedName>
    <definedName name="Z_OM_04_D">DICCIONARIO!$K$85</definedName>
    <definedName name="Z_OM_04_E">DICCIONARIO!$G$85</definedName>
    <definedName name="Z_OM_04_F">DICCIONARIO!$H$85</definedName>
    <definedName name="Z_OM_04_I">DICCIONARIO!$J$85</definedName>
    <definedName name="Z_OM_04_O">DICCIONARIO!$E$85</definedName>
    <definedName name="Z_OM_04_P">DICCIONARIO!$I$85</definedName>
    <definedName name="Z_OM_04_S">DICCIONARIO!$F$85</definedName>
    <definedName name="Z_OM_05_">DICCIONARIO!$M$86</definedName>
    <definedName name="Z_OM_05_CS">DICCIONARIO!$L$86</definedName>
    <definedName name="Z_OM_05_D">DICCIONARIO!$K$86</definedName>
    <definedName name="Z_OM_05_E">DICCIONARIO!$G$86</definedName>
    <definedName name="Z_OM_05_F">DICCIONARIO!$H$86</definedName>
    <definedName name="Z_OM_05_I">DICCIONARIO!$J$86</definedName>
    <definedName name="Z_OM_05_O">DICCIONARIO!$E$86</definedName>
    <definedName name="Z_OM_05_P">DICCIONARIO!$I$86</definedName>
    <definedName name="Z_OM_05_S">DICCIONARIO!$F$86</definedName>
    <definedName name="Z_OM_06_">DICCIONARIO!$M$87</definedName>
    <definedName name="Z_OM_06_CS">DICCIONARIO!$L$87</definedName>
    <definedName name="Z_OM_06_D">DICCIONARIO!$K$87</definedName>
    <definedName name="Z_OM_06_E">DICCIONARIO!$G$87</definedName>
    <definedName name="Z_OM_06_F">DICCIONARIO!$H$87</definedName>
    <definedName name="Z_OM_06_I">DICCIONARIO!$J$87</definedName>
    <definedName name="Z_OM_06_O">DICCIONARIO!$E$87</definedName>
    <definedName name="Z_OM_06_P">DICCIONARIO!$I$87</definedName>
    <definedName name="Z_OM_06_S">DICCIONARIO!$F$87</definedName>
    <definedName name="Z_OM_07_">DICCIONARIO!$M$88</definedName>
    <definedName name="Z_OM_07_CS">DICCIONARIO!$L$88</definedName>
    <definedName name="Z_OM_07_D">DICCIONARIO!$K$88</definedName>
    <definedName name="Z_OM_07_E">DICCIONARIO!$G$88</definedName>
    <definedName name="Z_OM_07_F">DICCIONARIO!$H$88</definedName>
    <definedName name="Z_OM_07_I">DICCIONARIO!$J$88</definedName>
    <definedName name="Z_OM_07_O">DICCIONARIO!$E$88</definedName>
    <definedName name="Z_OM_07_P">DICCIONARIO!$I$88</definedName>
    <definedName name="Z_OM_07_S">DICCIONARIO!$F$88</definedName>
    <definedName name="Z_OM_08_">DICCIONARIO!$M$89</definedName>
    <definedName name="Z_OM_08_CS">DICCIONARIO!$L$89</definedName>
    <definedName name="Z_OM_08_D">DICCIONARIO!$K$89</definedName>
    <definedName name="Z_OM_08_E">DICCIONARIO!$G$89</definedName>
    <definedName name="Z_OM_08_F">DICCIONARIO!$H$89</definedName>
    <definedName name="Z_OM_08_I">DICCIONARIO!$J$89</definedName>
    <definedName name="Z_OM_08_O">DICCIONARIO!$E$89</definedName>
    <definedName name="Z_OM_08_P">DICCIONARIO!$I$89</definedName>
    <definedName name="Z_OM_08_S">DICCIONARIO!$F$89</definedName>
    <definedName name="Z_OM_09_">DICCIONARIO!$M$90</definedName>
    <definedName name="Z_OM_09_CS">DICCIONARIO!$L$90</definedName>
    <definedName name="Z_OM_09_D">DICCIONARIO!$K$90</definedName>
    <definedName name="Z_OM_09_E">DICCIONARIO!$G$90</definedName>
    <definedName name="Z_OM_09_F">DICCIONARIO!$H$90</definedName>
    <definedName name="Z_OM_09_I">DICCIONARIO!$J$90</definedName>
    <definedName name="Z_OM_09_O">DICCIONARIO!$E$90</definedName>
    <definedName name="Z_OM_09_P">DICCIONARIO!$I$90</definedName>
    <definedName name="Z_OM_09_S">DICCIONARIO!$F$90</definedName>
    <definedName name="Z_OM_10_">DICCIONARIO!$M$91</definedName>
    <definedName name="Z_OM_10_CS">DICCIONARIO!$L$91</definedName>
    <definedName name="Z_OM_10_D">DICCIONARIO!$K$91</definedName>
    <definedName name="Z_OM_10_E">DICCIONARIO!$G$91</definedName>
    <definedName name="Z_OM_10_F">DICCIONARIO!$H$91</definedName>
    <definedName name="Z_OM_10_I">DICCIONARIO!$J$91</definedName>
    <definedName name="Z_OM_10_O">DICCIONARIO!$E$91</definedName>
    <definedName name="Z_OM_10_P">DICCIONARIO!$I$91</definedName>
    <definedName name="Z_OM_10_S">DICCIONARIO!$F$91</definedName>
    <definedName name="Z_OM_11_">DICCIONARIO!$M$92</definedName>
    <definedName name="Z_OM_11_CS">DICCIONARIO!$L$92</definedName>
    <definedName name="Z_OM_11_D">DICCIONARIO!$K$92</definedName>
    <definedName name="Z_OM_11_E">DICCIONARIO!$G$92</definedName>
    <definedName name="Z_OM_11_F">DICCIONARIO!$H$92</definedName>
    <definedName name="Z_OM_11_I">DICCIONARIO!$J$92</definedName>
    <definedName name="Z_OM_11_O">DICCIONARIO!$E$92</definedName>
    <definedName name="Z_OM_11_P">DICCIONARIO!$I$92</definedName>
    <definedName name="Z_OM_11_S">DICCIONARIO!$F$92</definedName>
    <definedName name="Z_P_01_1_?_">DICCIONARIO!$M$176</definedName>
    <definedName name="Z_P_01_1_?_CS">DICCIONARIO!$L$176</definedName>
    <definedName name="Z_P_01_1_?_D">DICCIONARIO!$K$176</definedName>
    <definedName name="Z_P_01_1_?_E">DICCIONARIO!$G$176</definedName>
    <definedName name="Z_P_01_1_?_F">DICCIONARIO!$H$176</definedName>
    <definedName name="Z_P_01_1_?_I">DICCIONARIO!$J$176</definedName>
    <definedName name="Z_P_01_1_?_O">DICCIONARIO!$E$176</definedName>
    <definedName name="Z_P_01_1_?_P">DICCIONARIO!$I$176</definedName>
    <definedName name="Z_P_01_1_?_S">DICCIONARIO!$F$176</definedName>
    <definedName name="Z_P_01_2_?_">DICCIONARIO!$M$177</definedName>
    <definedName name="Z_P_01_2_?_CS">DICCIONARIO!$L$177</definedName>
    <definedName name="Z_P_01_2_?_D">DICCIONARIO!$K$177</definedName>
    <definedName name="Z_P_01_2_?_E">DICCIONARIO!$G$177</definedName>
    <definedName name="Z_P_01_2_?_F">DICCIONARIO!$H$177</definedName>
    <definedName name="Z_P_01_2_?_I">DICCIONARIO!$J$177</definedName>
    <definedName name="Z_P_01_2_?_O">DICCIONARIO!$E$177</definedName>
    <definedName name="Z_P_01_2_?_P">DICCIONARIO!$I$177</definedName>
    <definedName name="Z_P_01_2_?_S">DICCIONARIO!$F$177</definedName>
    <definedName name="Z_P_RC_1_?_">DICCIONARIO!$M$179</definedName>
    <definedName name="Z_P_RC_1_?_CS">DICCIONARIO!$L$179</definedName>
    <definedName name="Z_P_RC_1_?_D">DICCIONARIO!$K$179</definedName>
    <definedName name="Z_P_RC_1_?_E">DICCIONARIO!$G$179</definedName>
    <definedName name="Z_P_RC_1_?_F">DICCIONARIO!$H$179</definedName>
    <definedName name="Z_P_RC_1_?_I">DICCIONARIO!$J$179</definedName>
    <definedName name="Z_P_RC_1_?_O">DICCIONARIO!$E$179</definedName>
    <definedName name="Z_P_RC_1_?_P">DICCIONARIO!$I$179</definedName>
    <definedName name="Z_P_RC_1_?_S">DICCIONARIO!$F$179</definedName>
    <definedName name="Z_PA_EN_?_">DICCIONARIO!$M$191</definedName>
    <definedName name="Z_PA_EN_?_CS">DICCIONARIO!$L$191</definedName>
    <definedName name="Z_PA_EN_?_D">DICCIONARIO!$K$191</definedName>
    <definedName name="Z_PA_EN_?_E">DICCIONARIO!$G$191</definedName>
    <definedName name="Z_PA_EN_?_F">DICCIONARIO!$H$191</definedName>
    <definedName name="Z_PA_EN_?_I">DICCIONARIO!$J$191</definedName>
    <definedName name="Z_PA_EN_?_O">DICCIONARIO!$E$191</definedName>
    <definedName name="Z_PA_EN_?_P">DICCIONARIO!$I$191</definedName>
    <definedName name="Z_PA_EN_?_S">DICCIONARIO!$F$191</definedName>
    <definedName name="Z_PENALIZACION_?_">DICCIONARIO!$M$164</definedName>
    <definedName name="Z_PENALIZACION_?_CS">DICCIONARIO!$L$164</definedName>
    <definedName name="Z_PENALIZACION_?_D">DICCIONARIO!$K$164</definedName>
    <definedName name="Z_PENALIZACION_?_E">DICCIONARIO!$G$164</definedName>
    <definedName name="Z_PENALIZACION_?_F">DICCIONARIO!$H$164</definedName>
    <definedName name="Z_PENALIZACION_?_I">DICCIONARIO!$J$164</definedName>
    <definedName name="Z_PENALIZACION_?_O">DICCIONARIO!$E$164</definedName>
    <definedName name="Z_PENALIZACION_?_P">DICCIONARIO!$I$164</definedName>
    <definedName name="Z_PENALIZACION_?_S">DICCIONARIO!$F$164</definedName>
    <definedName name="Z_PP_00_">DICCIONARIO!$M$103</definedName>
    <definedName name="Z_PP_00_CS">DICCIONARIO!$L$103</definedName>
    <definedName name="Z_PP_00_D">DICCIONARIO!$K$103</definedName>
    <definedName name="Z_PP_00_E">DICCIONARIO!$G$103</definedName>
    <definedName name="Z_PP_00_F">DICCIONARIO!$H$103</definedName>
    <definedName name="Z_PP_00_I">DICCIONARIO!$J$103</definedName>
    <definedName name="Z_PP_00_O">DICCIONARIO!$E$103</definedName>
    <definedName name="Z_PP_00_P">DICCIONARIO!$I$103</definedName>
    <definedName name="Z_PP_00_S">DICCIONARIO!$F$103</definedName>
    <definedName name="Z_PP_01_">DICCIONARIO!$M$104</definedName>
    <definedName name="Z_PP_01_1_?_">DICCIONARIO!$M$183</definedName>
    <definedName name="Z_PP_01_1_?_CS">DICCIONARIO!$L$183</definedName>
    <definedName name="Z_PP_01_1_?_D">DICCIONARIO!$K$183</definedName>
    <definedName name="Z_PP_01_1_?_E">DICCIONARIO!$G$183</definedName>
    <definedName name="Z_PP_01_1_?_F">DICCIONARIO!$H$183</definedName>
    <definedName name="Z_PP_01_1_?_I">DICCIONARIO!$J$183</definedName>
    <definedName name="Z_PP_01_1_?_O">DICCIONARIO!$E$183</definedName>
    <definedName name="Z_PP_01_1_?_P">DICCIONARIO!$I$183</definedName>
    <definedName name="Z_PP_01_1_?_S">DICCIONARIO!$F$183</definedName>
    <definedName name="Z_PP_01_2_?_">DICCIONARIO!$M$184</definedName>
    <definedName name="Z_PP_01_2_?_CS">DICCIONARIO!$L$184</definedName>
    <definedName name="Z_PP_01_2_?_D">DICCIONARIO!$K$184</definedName>
    <definedName name="Z_PP_01_2_?_E">DICCIONARIO!$G$184</definedName>
    <definedName name="Z_PP_01_2_?_F">DICCIONARIO!$H$184</definedName>
    <definedName name="Z_PP_01_2_?_I">DICCIONARIO!$J$184</definedName>
    <definedName name="Z_PP_01_2_?_O">DICCIONARIO!$E$184</definedName>
    <definedName name="Z_PP_01_2_?_P">DICCIONARIO!$I$184</definedName>
    <definedName name="Z_PP_01_2_?_S">DICCIONARIO!$F$184</definedName>
    <definedName name="Z_PP_01_CS">DICCIONARIO!$L$104</definedName>
    <definedName name="Z_PP_01_D">DICCIONARIO!$K$104</definedName>
    <definedName name="Z_PP_01_E">DICCIONARIO!$G$104</definedName>
    <definedName name="Z_PP_01_F">DICCIONARIO!$H$104</definedName>
    <definedName name="Z_PP_01_I">DICCIONARIO!$J$104</definedName>
    <definedName name="Z_PP_01_O">DICCIONARIO!$E$104</definedName>
    <definedName name="Z_PP_01_P">DICCIONARIO!$I$104</definedName>
    <definedName name="Z_PP_01_S">DICCIONARIO!$F$104</definedName>
    <definedName name="Z_PR_EN_?_">DICCIONARIO!$M$194</definedName>
    <definedName name="Z_PR_EN_?_CS">DICCIONARIO!$L$194</definedName>
    <definedName name="Z_PR_EN_?_D">DICCIONARIO!$K$194</definedName>
    <definedName name="Z_PR_EN_?_E">DICCIONARIO!$G$194</definedName>
    <definedName name="Z_PR_EN_?_F">DICCIONARIO!$H$194</definedName>
    <definedName name="Z_PR_EN_?_I">DICCIONARIO!$J$194</definedName>
    <definedName name="Z_PR_EN_?_O">DICCIONARIO!$E$194</definedName>
    <definedName name="Z_PR_EN_?_P">DICCIONARIO!$I$194</definedName>
    <definedName name="Z_PR_EN_?_S">DICCIONARIO!$F$194</definedName>
    <definedName name="Z_PREF_PREGUNTA_?_">DICCIONARIO!$M$158</definedName>
    <definedName name="Z_PREF_PREGUNTA_?_CS">DICCIONARIO!$L$158</definedName>
    <definedName name="Z_PREF_PREGUNTA_?_D">DICCIONARIO!$K$158</definedName>
    <definedName name="Z_PREF_PREGUNTA_?_E">DICCIONARIO!$G$158</definedName>
    <definedName name="Z_PREF_PREGUNTA_?_F">DICCIONARIO!$H$158</definedName>
    <definedName name="Z_PREF_PREGUNTA_?_I">DICCIONARIO!$J$158</definedName>
    <definedName name="Z_PREF_PREGUNTA_?_O">DICCIONARIO!$E$158</definedName>
    <definedName name="Z_PREF_PREGUNTA_?_P">DICCIONARIO!$I$158</definedName>
    <definedName name="Z_PREF_PREGUNTA_?_S">DICCIONARIO!$F$158</definedName>
    <definedName name="Z_PUNTUACION_?_">DICCIONARIO!$M$163</definedName>
    <definedName name="Z_PUNTUACION_?_CS">DICCIONARIO!$L$163</definedName>
    <definedName name="Z_PUNTUACION_?_D">DICCIONARIO!$K$163</definedName>
    <definedName name="Z_PUNTUACION_?_E">DICCIONARIO!$G$163</definedName>
    <definedName name="Z_PUNTUACION_?_F">DICCIONARIO!$H$163</definedName>
    <definedName name="Z_PUNTUACION_?_I">DICCIONARIO!$J$163</definedName>
    <definedName name="Z_PUNTUACION_?_O">DICCIONARIO!$E$163</definedName>
    <definedName name="Z_PUNTUACION_?_P">DICCIONARIO!$I$163</definedName>
    <definedName name="Z_PUNTUACION_?_S">DICCIONARIO!$F$163</definedName>
    <definedName name="Z_Q17_?_">DICCIONARIO!$M$169</definedName>
    <definedName name="Z_Q17_?_CS">DICCIONARIO!$L$169</definedName>
    <definedName name="Z_Q17_?_D">DICCIONARIO!$K$169</definedName>
    <definedName name="Z_Q17_?_E">DICCIONARIO!$G$169</definedName>
    <definedName name="Z_Q17_?_F">DICCIONARIO!$H$169</definedName>
    <definedName name="Z_Q17_?_I">DICCIONARIO!$J$169</definedName>
    <definedName name="Z_Q17_?_O">DICCIONARIO!$E$169</definedName>
    <definedName name="Z_Q17_?_P">DICCIONARIO!$I$169</definedName>
    <definedName name="Z_Q17_?_S">DICCIONARIO!$F$169</definedName>
    <definedName name="Z_Q7_?_">DICCIONARIO!$M$185</definedName>
    <definedName name="Z_Q7_?_CS">DICCIONARIO!$L$185</definedName>
    <definedName name="Z_Q7_?_D">DICCIONARIO!$K$185</definedName>
    <definedName name="Z_Q7_?_E">DICCIONARIO!$G$185</definedName>
    <definedName name="Z_Q7_?_F">DICCIONARIO!$H$185</definedName>
    <definedName name="Z_Q7_?_I">DICCIONARIO!$J$185</definedName>
    <definedName name="Z_Q7_?_O">DICCIONARIO!$E$185</definedName>
    <definedName name="Z_Q7_?_P">DICCIONARIO!$I$185</definedName>
    <definedName name="Z_Q7_?_S">DICCIONARIO!$F$185</definedName>
    <definedName name="Z_Q9_?_">DICCIONARIO!$M$170</definedName>
    <definedName name="Z_Q9_?_CS">DICCIONARIO!$L$170</definedName>
    <definedName name="Z_Q9_?_D">DICCIONARIO!$K$170</definedName>
    <definedName name="Z_Q9_?_E">DICCIONARIO!$G$170</definedName>
    <definedName name="Z_Q9_?_F">DICCIONARIO!$H$170</definedName>
    <definedName name="Z_Q9_?_I">DICCIONARIO!$J$170</definedName>
    <definedName name="Z_Q9_?_O">DICCIONARIO!$E$170</definedName>
    <definedName name="Z_Q9_?_P">DICCIONARIO!$I$170</definedName>
    <definedName name="Z_Q9_?_S">DICCIONARIO!$F$170</definedName>
    <definedName name="Z_R_CORRECTA_?_">DICCIONARIO!$M$155</definedName>
    <definedName name="Z_R_CORRECTA_?_CS">DICCIONARIO!$L$155</definedName>
    <definedName name="Z_R_CORRECTA_?_D">DICCIONARIO!$K$155</definedName>
    <definedName name="Z_R_CORRECTA_?_E">DICCIONARIO!$G$155</definedName>
    <definedName name="Z_R_CORRECTA_?_F">DICCIONARIO!$H$155</definedName>
    <definedName name="Z_R_CORRECTA_?_I">DICCIONARIO!$J$155</definedName>
    <definedName name="Z_R_CORRECTA_?_O">DICCIONARIO!$E$155</definedName>
    <definedName name="Z_R_CORRECTA_?_P">DICCIONARIO!$I$155</definedName>
    <definedName name="Z_R_CORRECTA_?_S">DICCIONARIO!$F$155</definedName>
    <definedName name="Z_R_INCORRECTA_?_">DICCIONARIO!$M$157</definedName>
    <definedName name="Z_R_INCORRECTA_?_CS">DICCIONARIO!$L$157</definedName>
    <definedName name="Z_R_INCORRECTA_?_D">DICCIONARIO!$K$157</definedName>
    <definedName name="Z_R_INCORRECTA_?_E">DICCIONARIO!$G$157</definedName>
    <definedName name="Z_R_INCORRECTA_?_F">DICCIONARIO!$H$157</definedName>
    <definedName name="Z_R_INCORRECTA_?_I">DICCIONARIO!$J$157</definedName>
    <definedName name="Z_R_INCORRECTA_?_O">DICCIONARIO!$E$157</definedName>
    <definedName name="Z_R_INCORRECTA_?_P">DICCIONARIO!$I$157</definedName>
    <definedName name="Z_R_INCORRECTA_?_S">DICCIONARIO!$F$157</definedName>
    <definedName name="Z_R_Par_CORRECTA_?_">DICCIONARIO!$M$156</definedName>
    <definedName name="Z_R_Par_CORRECTA_?_CS">DICCIONARIO!$L$156</definedName>
    <definedName name="Z_R_Par_CORRECTA_?_D">DICCIONARIO!$K$156</definedName>
    <definedName name="Z_R_Par_CORRECTA_?_E">DICCIONARIO!$G$156</definedName>
    <definedName name="Z_R_Par_CORRECTA_?_F">DICCIONARIO!$H$156</definedName>
    <definedName name="Z_R_Par_CORRECTA_?_I">DICCIONARIO!$J$156</definedName>
    <definedName name="Z_R_Par_CORRECTA_?_O">DICCIONARIO!$E$156</definedName>
    <definedName name="Z_R_Par_CORRECTA_?_P">DICCIONARIO!$I$156</definedName>
    <definedName name="Z_R_Par_CORRECTA_?_S">DICCIONARIO!$F$156</definedName>
    <definedName name="Z_R_RC_1_?_">DICCIONARIO!$M$180</definedName>
    <definedName name="Z_R_RC_1_?_CS">DICCIONARIO!$L$180</definedName>
    <definedName name="Z_R_RC_1_?_D">DICCIONARIO!$K$180</definedName>
    <definedName name="Z_R_RC_1_?_E">DICCIONARIO!$G$180</definedName>
    <definedName name="Z_R_RC_1_?_F">DICCIONARIO!$H$180</definedName>
    <definedName name="Z_R_RC_1_?_I">DICCIONARIO!$J$180</definedName>
    <definedName name="Z_R_RC_1_?_O">DICCIONARIO!$E$180</definedName>
    <definedName name="Z_R_RC_1_?_P">DICCIONARIO!$I$180</definedName>
    <definedName name="Z_R_RC_1_?_S">DICCIONARIO!$F$180</definedName>
    <definedName name="Z_RA_1_VF_?_">DICCIONARIO!$M$187</definedName>
    <definedName name="Z_RA_1_VF_?_CS">DICCIONARIO!$L$187</definedName>
    <definedName name="Z_RA_1_VF_?_D">DICCIONARIO!$K$187</definedName>
    <definedName name="Z_RA_1_VF_?_E">DICCIONARIO!$G$187</definedName>
    <definedName name="Z_RA_1_VF_?_F">DICCIONARIO!$H$187</definedName>
    <definedName name="Z_RA_1_VF_?_I">DICCIONARIO!$J$187</definedName>
    <definedName name="Z_RA_1_VF_?_O">DICCIONARIO!$E$187</definedName>
    <definedName name="Z_RA_1_VF_?_P">DICCIONARIO!$I$187</definedName>
    <definedName name="Z_RA_1_VF_?_S">DICCIONARIO!$F$187</definedName>
    <definedName name="Z_RA_2_VF_?_">DICCIONARIO!$M$188</definedName>
    <definedName name="Z_RA_2_VF_?_CS">DICCIONARIO!$L$188</definedName>
    <definedName name="Z_RA_2_VF_?_D">DICCIONARIO!$K$188</definedName>
    <definedName name="Z_RA_2_VF_?_E">DICCIONARIO!$G$188</definedName>
    <definedName name="Z_RA_2_VF_?_F">DICCIONARIO!$H$188</definedName>
    <definedName name="Z_RA_2_VF_?_I">DICCIONARIO!$J$188</definedName>
    <definedName name="Z_RA_2_VF_?_O">DICCIONARIO!$E$188</definedName>
    <definedName name="Z_RA_2_VF_?_P">DICCIONARIO!$I$188</definedName>
    <definedName name="Z_RA_2_VF_?_S">DICCIONARIO!$F$188</definedName>
    <definedName name="Z_RC_00_">DICCIONARIO!$M$99</definedName>
    <definedName name="Z_RC_00_CS">DICCIONARIO!$L$99</definedName>
    <definedName name="Z_RC_00_D">DICCIONARIO!$K$99</definedName>
    <definedName name="Z_RC_00_E">DICCIONARIO!$G$99</definedName>
    <definedName name="Z_RC_00_F">DICCIONARIO!$H$99</definedName>
    <definedName name="Z_RC_00_I">DICCIONARIO!$J$99</definedName>
    <definedName name="Z_RC_00_O">DICCIONARIO!$E$99</definedName>
    <definedName name="Z_RC_00_P">DICCIONARIO!$I$99</definedName>
    <definedName name="Z_RC_00_S">DICCIONARIO!$F$99</definedName>
    <definedName name="Z_RC_01_">DICCIONARIO!$M$100</definedName>
    <definedName name="Z_RC_01_CS">DICCIONARIO!$L$100</definedName>
    <definedName name="Z_RC_01_D">DICCIONARIO!$K$100</definedName>
    <definedName name="Z_RC_01_E">DICCIONARIO!$G$100</definedName>
    <definedName name="Z_RC_01_F">DICCIONARIO!$H$100</definedName>
    <definedName name="Z_RC_01_I">DICCIONARIO!$J$100</definedName>
    <definedName name="Z_RC_01_O">DICCIONARIO!$E$100</definedName>
    <definedName name="Z_RC_01_P">DICCIONARIO!$I$100</definedName>
    <definedName name="Z_RC_01_S">DICCIONARIO!$F$100</definedName>
    <definedName name="Z_RC_02_">DICCIONARIO!$M$101</definedName>
    <definedName name="Z_RC_02_CS">DICCIONARIO!$L$101</definedName>
    <definedName name="Z_RC_02_D">DICCIONARIO!$K$101</definedName>
    <definedName name="Z_RC_02_E">DICCIONARIO!$G$101</definedName>
    <definedName name="Z_RC_02_F">DICCIONARIO!$H$101</definedName>
    <definedName name="Z_RC_02_I">DICCIONARIO!$J$101</definedName>
    <definedName name="Z_RC_02_O">DICCIONARIO!$E$101</definedName>
    <definedName name="Z_RC_02_P">DICCIONARIO!$I$101</definedName>
    <definedName name="Z_RC_02_S">DICCIONARIO!$F$101</definedName>
    <definedName name="Z_RC_03_">DICCIONARIO!$M$102</definedName>
    <definedName name="Z_RC_03_CS">DICCIONARIO!$L$102</definedName>
    <definedName name="Z_RC_03_D">DICCIONARIO!$K$102</definedName>
    <definedName name="Z_RC_03_E">DICCIONARIO!$G$102</definedName>
    <definedName name="Z_RC_03_F">DICCIONARIO!$H$102</definedName>
    <definedName name="Z_RC_03_I">DICCIONARIO!$J$102</definedName>
    <definedName name="Z_RC_03_O">DICCIONARIO!$E$102</definedName>
    <definedName name="Z_RC_03_P">DICCIONARIO!$I$102</definedName>
    <definedName name="Z_RC_03_S">DICCIONARIO!$F$102</definedName>
    <definedName name="Z_RC_1_?_">DICCIONARIO!$M$178</definedName>
    <definedName name="Z_RC_1_?_CS">DICCIONARIO!$L$178</definedName>
    <definedName name="Z_RC_1_?_D">DICCIONARIO!$K$178</definedName>
    <definedName name="Z_RC_1_?_E">DICCIONARIO!$G$178</definedName>
    <definedName name="Z_RC_1_?_F">DICCIONARIO!$H$178</definedName>
    <definedName name="Z_RC_1_?_I">DICCIONARIO!$J$178</definedName>
    <definedName name="Z_RC_1_?_O">DICCIONARIO!$E$178</definedName>
    <definedName name="Z_RC_1_?_P">DICCIONARIO!$I$178</definedName>
    <definedName name="Z_RC_1_?_S">DICCIONARIO!$F$178</definedName>
    <definedName name="Z_RC_VF_?_">DICCIONARIO!$M$186</definedName>
    <definedName name="Z_RC_VF_?_CS">DICCIONARIO!$L$186</definedName>
    <definedName name="Z_RC_VF_?_D">DICCIONARIO!$K$186</definedName>
    <definedName name="Z_RC_VF_?_E">DICCIONARIO!$G$186</definedName>
    <definedName name="Z_RC_VF_?_F">DICCIONARIO!$H$186</definedName>
    <definedName name="Z_RC_VF_?_I">DICCIONARIO!$J$186</definedName>
    <definedName name="Z_RC_VF_?_O">DICCIONARIO!$E$186</definedName>
    <definedName name="Z_RC_VF_?_P">DICCIONARIO!$I$186</definedName>
    <definedName name="Z_RC_VF_?_S">DICCIONARIO!$F$186</definedName>
    <definedName name="Z_Retroalim_GENERAL_?_">DICCIONARIO!$M$153</definedName>
    <definedName name="Z_Retroalim_GENERAL_?_CS">DICCIONARIO!$L$153</definedName>
    <definedName name="Z_Retroalim_GENERAL_?_D">DICCIONARIO!$K$153</definedName>
    <definedName name="Z_Retroalim_GENERAL_?_E">DICCIONARIO!$G$153</definedName>
    <definedName name="Z_Retroalim_GENERAL_?_F">DICCIONARIO!$H$153</definedName>
    <definedName name="Z_Retroalim_GENERAL_?_I">DICCIONARIO!$J$153</definedName>
    <definedName name="Z_Retroalim_GENERAL_?_O">DICCIONARIO!$E$153</definedName>
    <definedName name="Z_Retroalim_GENERAL_?_P">DICCIONARIO!$I$153</definedName>
    <definedName name="Z_Retroalim_GENERAL_?_S">DICCIONARIO!$F$153</definedName>
    <definedName name="Z_RT_EN_?_">DICCIONARIO!$M$190</definedName>
    <definedName name="Z_RT_EN_?_CS">DICCIONARIO!$L$190</definedName>
    <definedName name="Z_RT_EN_?_D">DICCIONARIO!$K$190</definedName>
    <definedName name="Z_RT_EN_?_E">DICCIONARIO!$G$190</definedName>
    <definedName name="Z_RT_EN_?_F">DICCIONARIO!$H$190</definedName>
    <definedName name="Z_RT_EN_?_I">DICCIONARIO!$J$190</definedName>
    <definedName name="Z_RT_EN_?_O">DICCIONARIO!$E$190</definedName>
    <definedName name="Z_RT_EN_?_P">DICCIONARIO!$I$190</definedName>
    <definedName name="Z_RT_EN_?_S">DICCIONARIO!$F$190</definedName>
    <definedName name="Z_T17_?_">DICCIONARIO!$M$174</definedName>
    <definedName name="Z_T17_?_CS">DICCIONARIO!$L$174</definedName>
    <definedName name="Z_T17_?_D">DICCIONARIO!$K$174</definedName>
    <definedName name="Z_T17_?_E">DICCIONARIO!$G$174</definedName>
    <definedName name="Z_T17_?_F">DICCIONARIO!$H$174</definedName>
    <definedName name="Z_T17_?_I">DICCIONARIO!$J$174</definedName>
    <definedName name="Z_T17_?_O">DICCIONARIO!$E$174</definedName>
    <definedName name="Z_T17_?_P">DICCIONARIO!$I$174</definedName>
    <definedName name="Z_T17_?_S">DICCIONARIO!$F$174</definedName>
    <definedName name="Z_TC_EN_?_">DICCIONARIO!$M$192</definedName>
    <definedName name="Z_TC_EN_?_CS">DICCIONARIO!$L$192</definedName>
    <definedName name="Z_TC_EN_?_D">DICCIONARIO!$K$192</definedName>
    <definedName name="Z_TC_EN_?_E">DICCIONARIO!$G$192</definedName>
    <definedName name="Z_TC_EN_?_F">DICCIONARIO!$H$192</definedName>
    <definedName name="Z_TC_EN_?_I">DICCIONARIO!$J$192</definedName>
    <definedName name="Z_TC_EN_?_O">DICCIONARIO!$E$192</definedName>
    <definedName name="Z_TC_EN_?_P">DICCIONARIO!$I$192</definedName>
    <definedName name="Z_TC_EN_?_S">DICCIONARIO!$F$192</definedName>
    <definedName name="Z_Tit_Categ_?_">DICCIONARIO!$M$151</definedName>
    <definedName name="Z_Tit_Categ_?_CS">DICCIONARIO!$L$151</definedName>
    <definedName name="Z_Tit_Categ_?_D">DICCIONARIO!$K$151</definedName>
    <definedName name="Z_Tit_Categ_?_E">DICCIONARIO!$G$151</definedName>
    <definedName name="Z_Tit_Categ_?_F">DICCIONARIO!$H$151</definedName>
    <definedName name="Z_Tit_Categ_?_I">DICCIONARIO!$J$151</definedName>
    <definedName name="Z_Tit_Categ_?_O">DICCIONARIO!$E$151</definedName>
    <definedName name="Z_Tit_Categ_?_P">DICCIONARIO!$I$151</definedName>
    <definedName name="Z_Tit_Categ_?_S">DICCIONARIO!$F$151</definedName>
    <definedName name="Z_Tit_Subcat_?_">DICCIONARIO!$M$152</definedName>
    <definedName name="Z_Tit_Subcat_?_CS">DICCIONARIO!$L$152</definedName>
    <definedName name="Z_Tit_Subcat_?_D">DICCIONARIO!$K$152</definedName>
    <definedName name="Z_Tit_Subcat_?_E">DICCIONARIO!$G$152</definedName>
    <definedName name="Z_Tit_Subcat_?_F">DICCIONARIO!$H$152</definedName>
    <definedName name="Z_Tit_Subcat_?_I">DICCIONARIO!$J$152</definedName>
    <definedName name="Z_Tit_Subcat_?_O">DICCIONARIO!$E$152</definedName>
    <definedName name="Z_Tit_Subcat_?_P">DICCIONARIO!$I$152</definedName>
    <definedName name="Z_Tit_Subcat_?_S">DICCIONARIO!$F$152</definedName>
    <definedName name="Z_TX_00_">DICCIONARIO!$M$206</definedName>
    <definedName name="Z_TX_00_0_">DICCIONARIO!$M$205</definedName>
    <definedName name="Z_TX_00_0_CS">DICCIONARIO!$L$205</definedName>
    <definedName name="Z_TX_00_0_D">DICCIONARIO!$K$205</definedName>
    <definedName name="Z_TX_00_0_E">DICCIONARIO!$G$205</definedName>
    <definedName name="Z_TX_00_0_F">DICCIONARIO!$H$205</definedName>
    <definedName name="Z_TX_00_0_I">DICCIONARIO!$J$205</definedName>
    <definedName name="Z_TX_00_0_O">DICCIONARIO!$E$205</definedName>
    <definedName name="Z_TX_00_0_P">DICCIONARIO!$I$205</definedName>
    <definedName name="Z_TX_00_0_S">DICCIONARIO!$F$205</definedName>
    <definedName name="Z_TX_00_CS">DICCIONARIO!$L$206</definedName>
    <definedName name="Z_TX_00_D">DICCIONARIO!$K$206</definedName>
    <definedName name="Z_TX_00_E">DICCIONARIO!$G$206</definedName>
    <definedName name="Z_TX_00_F">DICCIONARIO!$H$206</definedName>
    <definedName name="Z_TX_00_I">DICCIONARIO!$J$206</definedName>
    <definedName name="Z_TX_00_O">DICCIONARIO!$E$206</definedName>
    <definedName name="Z_TX_00_P">DICCIONARIO!$I$206</definedName>
    <definedName name="Z_TX_00_S">DICCIONARIO!$F$206</definedName>
    <definedName name="Z_TX_01_">DICCIONARIO!$M$207</definedName>
    <definedName name="Z_TX_01_CS">DICCIONARIO!$L$207</definedName>
    <definedName name="Z_TX_01_D">DICCIONARIO!$K$207</definedName>
    <definedName name="Z_TX_01_E">DICCIONARIO!$G$207</definedName>
    <definedName name="Z_TX_01_F">DICCIONARIO!$H$207</definedName>
    <definedName name="Z_TX_01_I">DICCIONARIO!$J$207</definedName>
    <definedName name="Z_TX_01_O">DICCIONARIO!$E$207</definedName>
    <definedName name="Z_TX_01_P">DICCIONARIO!$I$207</definedName>
    <definedName name="Z_TX_01_S">DICCIONARIO!$F$207</definedName>
    <definedName name="Z_TX_02_">DICCIONARIO!$M$208</definedName>
    <definedName name="Z_TX_02_CS">DICCIONARIO!$L$208</definedName>
    <definedName name="Z_TX_02_D">DICCIONARIO!$K$208</definedName>
    <definedName name="Z_TX_02_E">DICCIONARIO!$G$208</definedName>
    <definedName name="Z_TX_02_F">DICCIONARIO!$H$208</definedName>
    <definedName name="Z_TX_02_I">DICCIONARIO!$J$208</definedName>
    <definedName name="Z_TX_02_O">DICCIONARIO!$E$208</definedName>
    <definedName name="Z_TX_02_P">DICCIONARIO!$I$208</definedName>
    <definedName name="Z_TX_02_S">DICCIONARIO!$F$208</definedName>
    <definedName name="Z_TX_03_">DICCIONARIO!$M$209</definedName>
    <definedName name="Z_TX_03_2_">DICCIONARIO!$M$210</definedName>
    <definedName name="Z_TX_03_2_CS">DICCIONARIO!$L$210</definedName>
    <definedName name="Z_TX_03_2_D">DICCIONARIO!$K$210</definedName>
    <definedName name="Z_TX_03_2_E">DICCIONARIO!$G$210</definedName>
    <definedName name="Z_TX_03_2_F">DICCIONARIO!$H$210</definedName>
    <definedName name="Z_TX_03_2_I">DICCIONARIO!$J$210</definedName>
    <definedName name="Z_TX_03_2_O">DICCIONARIO!$E$210</definedName>
    <definedName name="Z_TX_03_2_P">DICCIONARIO!$I$210</definedName>
    <definedName name="Z_TX_03_2_S">DICCIONARIO!$F$210</definedName>
    <definedName name="Z_TX_03_3_">DICCIONARIO!$M$211</definedName>
    <definedName name="Z_TX_03_3_CS">DICCIONARIO!$L$211</definedName>
    <definedName name="Z_TX_03_3_D">DICCIONARIO!$K$211</definedName>
    <definedName name="Z_TX_03_3_E">DICCIONARIO!$G$211</definedName>
    <definedName name="Z_TX_03_3_F">DICCIONARIO!$H$211</definedName>
    <definedName name="Z_TX_03_3_I">DICCIONARIO!$J$211</definedName>
    <definedName name="Z_TX_03_3_O">DICCIONARIO!$E$211</definedName>
    <definedName name="Z_TX_03_3_P">DICCIONARIO!$I$211</definedName>
    <definedName name="Z_TX_03_3_S">DICCIONARIO!$F$211</definedName>
    <definedName name="Z_TX_03_CS">DICCIONARIO!$L$209</definedName>
    <definedName name="Z_TX_03_D">DICCIONARIO!$K$209</definedName>
    <definedName name="Z_TX_03_E">DICCIONARIO!$G$209</definedName>
    <definedName name="Z_TX_03_F">DICCIONARIO!$H$209</definedName>
    <definedName name="Z_TX_03_I">DICCIONARIO!$J$209</definedName>
    <definedName name="Z_TX_03_O">DICCIONARIO!$E$209</definedName>
    <definedName name="Z_TX_03_P">DICCIONARIO!$I$209</definedName>
    <definedName name="Z_TX_03_S">DICCIONARIO!$F$209</definedName>
    <definedName name="Z_TX_04_1_">DICCIONARIO!$M$212</definedName>
    <definedName name="Z_TX_04_1_CS">DICCIONARIO!$L$212</definedName>
    <definedName name="Z_TX_04_1_D">DICCIONARIO!$K$212</definedName>
    <definedName name="Z_TX_04_1_E">DICCIONARIO!$G$212</definedName>
    <definedName name="Z_TX_04_1_F">DICCIONARIO!$H$212</definedName>
    <definedName name="Z_TX_04_1_I">DICCIONARIO!$J$212</definedName>
    <definedName name="Z_TX_04_1_O">DICCIONARIO!$E$212</definedName>
    <definedName name="Z_TX_04_1_P">DICCIONARIO!$I$212</definedName>
    <definedName name="Z_TX_04_1_S">DICCIONARIO!$F$212</definedName>
    <definedName name="Z_TX_04_2_">DICCIONARIO!$M$213</definedName>
    <definedName name="Z_TX_04_2_CS">DICCIONARIO!$L$213</definedName>
    <definedName name="Z_TX_04_2_D">DICCIONARIO!$K$213</definedName>
    <definedName name="Z_TX_04_2_E">DICCIONARIO!$G$213</definedName>
    <definedName name="Z_TX_04_2_F">DICCIONARIO!$H$213</definedName>
    <definedName name="Z_TX_04_2_I">DICCIONARIO!$J$213</definedName>
    <definedName name="Z_TX_04_2_O">DICCIONARIO!$E$213</definedName>
    <definedName name="Z_TX_04_2_P">DICCIONARIO!$I$213</definedName>
    <definedName name="Z_TX_04_2_S">DICCIONARIO!$F$213</definedName>
    <definedName name="Z_TX_04_3_">DICCIONARIO!$M$214</definedName>
    <definedName name="Z_TX_04_3_CS">DICCIONARIO!$L$214</definedName>
    <definedName name="Z_TX_04_3_D">DICCIONARIO!$K$214</definedName>
    <definedName name="Z_TX_04_3_E">DICCIONARIO!$G$214</definedName>
    <definedName name="Z_TX_04_3_F">DICCIONARIO!$H$214</definedName>
    <definedName name="Z_TX_04_3_I">DICCIONARIO!$J$214</definedName>
    <definedName name="Z_TX_04_3_O">DICCIONARIO!$E$214</definedName>
    <definedName name="Z_TX_04_3_P">DICCIONARIO!$I$214</definedName>
    <definedName name="Z_TX_04_3_S">DICCIONARIO!$F$214</definedName>
    <definedName name="Z_TX_05_">DICCIONARIO!$M$215</definedName>
    <definedName name="Z_TX_05_CS">DICCIONARIO!$L$215</definedName>
    <definedName name="Z_TX_05_D">DICCIONARIO!$K$215</definedName>
    <definedName name="Z_TX_05_E">DICCIONARIO!$G$215</definedName>
    <definedName name="Z_TX_05_F">DICCIONARIO!$H$215</definedName>
    <definedName name="Z_TX_05_I">DICCIONARIO!$J$215</definedName>
    <definedName name="Z_TX_05_O">DICCIONARIO!$E$215</definedName>
    <definedName name="Z_TX_05_P">DICCIONARIO!$I$215</definedName>
    <definedName name="Z_TX_05_S">DICCIONARIO!$F$215</definedName>
    <definedName name="Z_TX_06_">DICCIONARIO!$M$216</definedName>
    <definedName name="Z_TX_06_CS">DICCIONARIO!$L$216</definedName>
    <definedName name="Z_TX_06_D">DICCIONARIO!$K$216</definedName>
    <definedName name="Z_TX_06_E">DICCIONARIO!$G$216</definedName>
    <definedName name="Z_TX_06_F">DICCIONARIO!$H$216</definedName>
    <definedName name="Z_TX_06_I">DICCIONARIO!$J$216</definedName>
    <definedName name="Z_TX_06_O">DICCIONARIO!$E$216</definedName>
    <definedName name="Z_TX_06_P">DICCIONARIO!$I$216</definedName>
    <definedName name="Z_TX_06_S">DICCIONARIO!$F$216</definedName>
    <definedName name="Z_TX_07_">DICCIONARIO!$M$217</definedName>
    <definedName name="Z_TX_07_CS">DICCIONARIO!$L$217</definedName>
    <definedName name="Z_TX_07_D">DICCIONARIO!$K$217</definedName>
    <definedName name="Z_TX_07_E">DICCIONARIO!$G$217</definedName>
    <definedName name="Z_TX_07_F">DICCIONARIO!$H$217</definedName>
    <definedName name="Z_TX_07_I">DICCIONARIO!$J$217</definedName>
    <definedName name="Z_TX_07_O">DICCIONARIO!$E$217</definedName>
    <definedName name="Z_TX_07_P">DICCIONARIO!$I$217</definedName>
    <definedName name="Z_TX_07_S">DICCIONARIO!$F$217</definedName>
    <definedName name="Z_TX_08_1_">DICCIONARIO!$M$218</definedName>
    <definedName name="Z_TX_08_1_CS">DICCIONARIO!$L$218</definedName>
    <definedName name="Z_TX_08_1_D">DICCIONARIO!$K$218</definedName>
    <definedName name="Z_TX_08_1_E">DICCIONARIO!$G$218</definedName>
    <definedName name="Z_TX_08_1_F">DICCIONARIO!$H$218</definedName>
    <definedName name="Z_TX_08_1_I">DICCIONARIO!$J$218</definedName>
    <definedName name="Z_TX_08_1_O">DICCIONARIO!$E$218</definedName>
    <definedName name="Z_TX_08_1_P">DICCIONARIO!$I$218</definedName>
    <definedName name="Z_TX_08_1_S">DICCIONARIO!$F$218</definedName>
    <definedName name="Z_TX_08_2_">DICCIONARIO!$M$219</definedName>
    <definedName name="Z_TX_08_2_CS">DICCIONARIO!$L$219</definedName>
    <definedName name="Z_TX_08_2_D">DICCIONARIO!$K$219</definedName>
    <definedName name="Z_TX_08_2_E">DICCIONARIO!$G$219</definedName>
    <definedName name="Z_TX_08_2_F">DICCIONARIO!$H$219</definedName>
    <definedName name="Z_TX_08_2_I">DICCIONARIO!$J$219</definedName>
    <definedName name="Z_TX_08_2_O">DICCIONARIO!$E$219</definedName>
    <definedName name="Z_TX_08_2_P">DICCIONARIO!$I$219</definedName>
    <definedName name="Z_TX_08_2_S">DICCIONARIO!$F$219</definedName>
    <definedName name="Z_TX_09_">DICCIONARIO!$M$220</definedName>
    <definedName name="Z_TX_09_CS">DICCIONARIO!$L$220</definedName>
    <definedName name="Z_TX_09_D">DICCIONARIO!$K$220</definedName>
    <definedName name="Z_TX_09_E">DICCIONARIO!$G$220</definedName>
    <definedName name="Z_TX_09_F">DICCIONARIO!$H$220</definedName>
    <definedName name="Z_TX_09_I">DICCIONARIO!$J$220</definedName>
    <definedName name="Z_TX_09_O">DICCIONARIO!$E$220</definedName>
    <definedName name="Z_TX_09_P">DICCIONARIO!$I$220</definedName>
    <definedName name="Z_TX_09_S">DICCIONARIO!$F$220</definedName>
    <definedName name="Z_TX_10_">DICCIONARIO!$M$221</definedName>
    <definedName name="Z_TX_10_CS">DICCIONARIO!$L$221</definedName>
    <definedName name="Z_TX_10_D">DICCIONARIO!$K$221</definedName>
    <definedName name="Z_TX_10_E">DICCIONARIO!$G$221</definedName>
    <definedName name="Z_TX_10_F">DICCIONARIO!$H$221</definedName>
    <definedName name="Z_TX_10_I">DICCIONARIO!$J$221</definedName>
    <definedName name="Z_TX_10_O">DICCIONARIO!$E$221</definedName>
    <definedName name="Z_TX_10_P">DICCIONARIO!$I$221</definedName>
    <definedName name="Z_TX_10_S">DICCIONARIO!$F$221</definedName>
    <definedName name="Z_TX_11_">DICCIONARIO!$M$222</definedName>
    <definedName name="Z_TX_11_CS">DICCIONARIO!$L$222</definedName>
    <definedName name="Z_TX_11_D">DICCIONARIO!$K$222</definedName>
    <definedName name="Z_TX_11_E">DICCIONARIO!$G$222</definedName>
    <definedName name="Z_TX_11_F">DICCIONARIO!$H$222</definedName>
    <definedName name="Z_TX_11_I">DICCIONARIO!$J$222</definedName>
    <definedName name="Z_TX_11_O">DICCIONARIO!$E$222</definedName>
    <definedName name="Z_TX_11_P">DICCIONARIO!$I$222</definedName>
    <definedName name="Z_TX_11_S">DICCIONARIO!$F$222</definedName>
    <definedName name="Z_TX_12_">DICCIONARIO!$M$223</definedName>
    <definedName name="Z_TX_12_CS">DICCIONARIO!$L$223</definedName>
    <definedName name="Z_TX_12_D">DICCIONARIO!$K$223</definedName>
    <definedName name="Z_TX_12_E">DICCIONARIO!$G$223</definedName>
    <definedName name="Z_TX_12_F">DICCIONARIO!$H$223</definedName>
    <definedName name="Z_TX_12_I">DICCIONARIO!$J$223</definedName>
    <definedName name="Z_TX_12_O">DICCIONARIO!$E$223</definedName>
    <definedName name="Z_TX_12_P">DICCIONARIO!$I$223</definedName>
    <definedName name="Z_TX_12_S">DICCIONARIO!$F$223</definedName>
    <definedName name="Z_TX_13_">DICCIONARIO!$M$224</definedName>
    <definedName name="Z_TX_13_CS">DICCIONARIO!$L$224</definedName>
    <definedName name="Z_TX_13_D">DICCIONARIO!$K$224</definedName>
    <definedName name="Z_TX_13_E">DICCIONARIO!$G$224</definedName>
    <definedName name="Z_TX_13_F">DICCIONARIO!$H$224</definedName>
    <definedName name="Z_TX_13_I">DICCIONARIO!$J$224</definedName>
    <definedName name="Z_TX_13_O">DICCIONARIO!$E$224</definedName>
    <definedName name="Z_TX_13_P">DICCIONARIO!$I$224</definedName>
    <definedName name="Z_TX_13_S">DICCIONARIO!$F$224</definedName>
    <definedName name="Z_TX_14_">DICCIONARIO!$M$225</definedName>
    <definedName name="Z_TX_14_CS">DICCIONARIO!$L$225</definedName>
    <definedName name="Z_TX_14_D">DICCIONARIO!$K$225</definedName>
    <definedName name="Z_TX_14_E">DICCIONARIO!$G$225</definedName>
    <definedName name="Z_TX_14_F">DICCIONARIO!$H$225</definedName>
    <definedName name="Z_TX_14_I">DICCIONARIO!$J$225</definedName>
    <definedName name="Z_TX_14_O">DICCIONARIO!$E$225</definedName>
    <definedName name="Z_TX_14_P">DICCIONARIO!$I$225</definedName>
    <definedName name="Z_TX_14_S">DICCIONARIO!$F$225</definedName>
    <definedName name="Z_TX_15_">DICCIONARIO!$M$226</definedName>
    <definedName name="Z_TX_15_CS">DICCIONARIO!$L$226</definedName>
    <definedName name="Z_TX_15_D">DICCIONARIO!$K$226</definedName>
    <definedName name="Z_TX_15_E">DICCIONARIO!$G$226</definedName>
    <definedName name="Z_TX_15_F">DICCIONARIO!$H$226</definedName>
    <definedName name="Z_TX_15_I">DICCIONARIO!$J$226</definedName>
    <definedName name="Z_TX_15_O">DICCIONARIO!$E$226</definedName>
    <definedName name="Z_TX_15_P">DICCIONARIO!$I$226</definedName>
    <definedName name="Z_TX_15_S">DICCIONARIO!$F$226</definedName>
    <definedName name="Z_TX_16_">DICCIONARIO!$M$227</definedName>
    <definedName name="Z_TX_16_CS">DICCIONARIO!$L$227</definedName>
    <definedName name="Z_TX_16_D">DICCIONARIO!$K$227</definedName>
    <definedName name="Z_TX_16_E">DICCIONARIO!$G$227</definedName>
    <definedName name="Z_TX_16_F">DICCIONARIO!$H$227</definedName>
    <definedName name="Z_TX_16_I">DICCIONARIO!$J$227</definedName>
    <definedName name="Z_TX_16_O">DICCIONARIO!$E$227</definedName>
    <definedName name="Z_TX_16_P">DICCIONARIO!$I$227</definedName>
    <definedName name="Z_TX_16_S">DICCIONARIO!$F$227</definedName>
    <definedName name="Z_TX_17_">DICCIONARIO!$M$228</definedName>
    <definedName name="Z_TX_17_CS">DICCIONARIO!$L$228</definedName>
    <definedName name="Z_TX_17_D">DICCIONARIO!$K$228</definedName>
    <definedName name="Z_TX_17_E">DICCIONARIO!$G$228</definedName>
    <definedName name="Z_TX_17_F">DICCIONARIO!$H$228</definedName>
    <definedName name="Z_TX_17_I">DICCIONARIO!$J$228</definedName>
    <definedName name="Z_TX_17_O">DICCIONARIO!$E$228</definedName>
    <definedName name="Z_TX_17_P">DICCIONARIO!$I$228</definedName>
    <definedName name="Z_TX_17_S">DICCIONARIO!$F$228</definedName>
    <definedName name="Z_TX_18_">DICCIONARIO!$M$229</definedName>
    <definedName name="Z_TX_18_CS">DICCIONARIO!$L$229</definedName>
    <definedName name="Z_TX_18_D">DICCIONARIO!$K$229</definedName>
    <definedName name="Z_TX_18_E">DICCIONARIO!$G$229</definedName>
    <definedName name="Z_TX_18_F">DICCIONARIO!$H$229</definedName>
    <definedName name="Z_TX_18_I">DICCIONARIO!$J$229</definedName>
    <definedName name="Z_TX_18_O">DICCIONARIO!$E$229</definedName>
    <definedName name="Z_TX_18_P">DICCIONARIO!$I$229</definedName>
    <definedName name="Z_TX_18_S">DICCIONARIO!$F$229</definedName>
    <definedName name="Z_TX_19_">DICCIONARIO!$M$230</definedName>
    <definedName name="Z_TX_19_CS">DICCIONARIO!$L$230</definedName>
    <definedName name="Z_TX_19_D">DICCIONARIO!$K$230</definedName>
    <definedName name="Z_TX_19_E">DICCIONARIO!$G$230</definedName>
    <definedName name="Z_TX_19_F">DICCIONARIO!$H$230</definedName>
    <definedName name="Z_TX_19_I">DICCIONARIO!$J$230</definedName>
    <definedName name="Z_TX_19_O">DICCIONARIO!$E$230</definedName>
    <definedName name="Z_TX_19_P">DICCIONARIO!$I$230</definedName>
    <definedName name="Z_TX_19_S">DICCIONARIO!$F$230</definedName>
    <definedName name="Z_TX_20_">DICCIONARIO!$M$231</definedName>
    <definedName name="Z_TX_20_CS">DICCIONARIO!$L$231</definedName>
    <definedName name="Z_TX_20_D">DICCIONARIO!$K$231</definedName>
    <definedName name="Z_TX_20_E">DICCIONARIO!$G$231</definedName>
    <definedName name="Z_TX_20_F">DICCIONARIO!$H$231</definedName>
    <definedName name="Z_TX_20_I">DICCIONARIO!$J$231</definedName>
    <definedName name="Z_TX_20_O">DICCIONARIO!$E$231</definedName>
    <definedName name="Z_TX_20_P">DICCIONARIO!$I$231</definedName>
    <definedName name="Z_TX_20_S">DICCIONARIO!$F$231</definedName>
    <definedName name="Z_TX_21_">DICCIONARIO!$M$232</definedName>
    <definedName name="Z_TX_21_CS">DICCIONARIO!$L$232</definedName>
    <definedName name="Z_TX_21_D">DICCIONARIO!$K$232</definedName>
    <definedName name="Z_TX_21_E">DICCIONARIO!$G$232</definedName>
    <definedName name="Z_TX_21_F">DICCIONARIO!$H$232</definedName>
    <definedName name="Z_TX_21_I">DICCIONARIO!$J$232</definedName>
    <definedName name="Z_TX_21_O">DICCIONARIO!$E$232</definedName>
    <definedName name="Z_TX_21_P">DICCIONARIO!$I$232</definedName>
    <definedName name="Z_TX_21_S">DICCIONARIO!$F$232</definedName>
    <definedName name="Z_TX_22_">DICCIONARIO!$M$233</definedName>
    <definedName name="Z_TX_22_CS">DICCIONARIO!$L$233</definedName>
    <definedName name="Z_TX_22_D">DICCIONARIO!$K$233</definedName>
    <definedName name="Z_TX_22_E">DICCIONARIO!$G$233</definedName>
    <definedName name="Z_TX_22_F">DICCIONARIO!$H$233</definedName>
    <definedName name="Z_TX_22_I">DICCIONARIO!$J$233</definedName>
    <definedName name="Z_TX_22_O">DICCIONARIO!$E$233</definedName>
    <definedName name="Z_TX_22_P">DICCIONARIO!$I$233</definedName>
    <definedName name="Z_TX_22_S">DICCIONARIO!$F$233</definedName>
    <definedName name="Z_TX_23_1_">DICCIONARIO!$M$234</definedName>
    <definedName name="Z_TX_23_1_CS">DICCIONARIO!$L$234</definedName>
    <definedName name="Z_TX_23_1_D">DICCIONARIO!$K$234</definedName>
    <definedName name="Z_TX_23_1_E">DICCIONARIO!$G$234</definedName>
    <definedName name="Z_TX_23_1_F">DICCIONARIO!$H$234</definedName>
    <definedName name="Z_TX_23_1_I">DICCIONARIO!$J$234</definedName>
    <definedName name="Z_TX_23_1_O">DICCIONARIO!$E$234</definedName>
    <definedName name="Z_TX_23_1_P">DICCIONARIO!$I$234</definedName>
    <definedName name="Z_TX_23_1_S">DICCIONARIO!$F$234</definedName>
    <definedName name="Z_TX_23_2_">DICCIONARIO!$M$235</definedName>
    <definedName name="Z_TX_23_2_CS">DICCIONARIO!$L$235</definedName>
    <definedName name="Z_TX_23_2_D">DICCIONARIO!$K$235</definedName>
    <definedName name="Z_TX_23_2_E">DICCIONARIO!$G$235</definedName>
    <definedName name="Z_TX_23_2_F">DICCIONARIO!$H$235</definedName>
    <definedName name="Z_TX_23_2_I">DICCIONARIO!$J$235</definedName>
    <definedName name="Z_TX_23_2_O">DICCIONARIO!$E$235</definedName>
    <definedName name="Z_TX_23_2_P">DICCIONARIO!$I$235</definedName>
    <definedName name="Z_TX_23_2_S">DICCIONARIO!$F$235</definedName>
    <definedName name="Z_TX_24_">DICCIONARIO!$M$236</definedName>
    <definedName name="Z_TX_24_CS">DICCIONARIO!$L$236</definedName>
    <definedName name="Z_TX_24_D">DICCIONARIO!$K$236</definedName>
    <definedName name="Z_TX_24_E">DICCIONARIO!$G$236</definedName>
    <definedName name="Z_TX_24_F">DICCIONARIO!$H$236</definedName>
    <definedName name="Z_TX_24_I">DICCIONARIO!$J$236</definedName>
    <definedName name="Z_TX_24_O">DICCIONARIO!$E$236</definedName>
    <definedName name="Z_TX_24_P">DICCIONARIO!$I$236</definedName>
    <definedName name="Z_TX_24_S">DICCIONARIO!$F$236</definedName>
    <definedName name="Z_TX_25_">DICCIONARIO!$M$237</definedName>
    <definedName name="Z_TX_25_CS">DICCIONARIO!$L$237</definedName>
    <definedName name="Z_TX_25_D">DICCIONARIO!$K$237</definedName>
    <definedName name="Z_TX_25_E">DICCIONARIO!$G$237</definedName>
    <definedName name="Z_TX_25_F">DICCIONARIO!$H$237</definedName>
    <definedName name="Z_TX_25_I">DICCIONARIO!$J$237</definedName>
    <definedName name="Z_TX_25_O">DICCIONARIO!$E$237</definedName>
    <definedName name="Z_TX_25_P">DICCIONARIO!$I$237</definedName>
    <definedName name="Z_TX_25_S">DICCIONARIO!$F$237</definedName>
    <definedName name="Z_TX_26_">DICCIONARIO!$M$238</definedName>
    <definedName name="Z_TX_26_CS">DICCIONARIO!$L$238</definedName>
    <definedName name="Z_TX_26_D">DICCIONARIO!$K$238</definedName>
    <definedName name="Z_TX_26_E">DICCIONARIO!$G$238</definedName>
    <definedName name="Z_TX_26_F">DICCIONARIO!$H$238</definedName>
    <definedName name="Z_TX_26_I">DICCIONARIO!$J$238</definedName>
    <definedName name="Z_TX_26_O">DICCIONARIO!$E$238</definedName>
    <definedName name="Z_TX_26_P">DICCIONARIO!$I$238</definedName>
    <definedName name="Z_TX_26_S">DICCIONARIO!$F$238</definedName>
    <definedName name="Z_TX_27_1_">DICCIONARIO!$M$239</definedName>
    <definedName name="Z_TX_27_1_CS">DICCIONARIO!$L$239</definedName>
    <definedName name="Z_TX_27_1_D">DICCIONARIO!$K$239</definedName>
    <definedName name="Z_TX_27_1_E">DICCIONARIO!$G$239</definedName>
    <definedName name="Z_TX_27_1_F">DICCIONARIO!$H$239</definedName>
    <definedName name="Z_TX_27_1_I">DICCIONARIO!$J$239</definedName>
    <definedName name="Z_TX_27_1_O">DICCIONARIO!$E$239</definedName>
    <definedName name="Z_TX_27_1_P">DICCIONARIO!$I$239</definedName>
    <definedName name="Z_TX_27_1_S">DICCIONARIO!$F$239</definedName>
    <definedName name="Z_TX_27_2_">DICCIONARIO!$M$240</definedName>
    <definedName name="Z_TX_27_2_CS">DICCIONARIO!$L$240</definedName>
    <definedName name="Z_TX_27_2_D">DICCIONARIO!$K$240</definedName>
    <definedName name="Z_TX_27_2_E">DICCIONARIO!$G$240</definedName>
    <definedName name="Z_TX_27_2_F">DICCIONARIO!$H$240</definedName>
    <definedName name="Z_TX_27_2_I">DICCIONARIO!$J$240</definedName>
    <definedName name="Z_TX_27_2_O">DICCIONARIO!$E$240</definedName>
    <definedName name="Z_TX_27_2_P">DICCIONARIO!$I$240</definedName>
    <definedName name="Z_TX_27_2_S">DICCIONARIO!$F$240</definedName>
    <definedName name="Z_TX_28_1_">DICCIONARIO!$M$241</definedName>
    <definedName name="Z_TX_28_1_CS">DICCIONARIO!$L$241</definedName>
    <definedName name="Z_TX_28_1_D">DICCIONARIO!$K$241</definedName>
    <definedName name="Z_TX_28_1_E">DICCIONARIO!$G$241</definedName>
    <definedName name="Z_TX_28_1_F">DICCIONARIO!$H$241</definedName>
    <definedName name="Z_TX_28_1_I">DICCIONARIO!$J$241</definedName>
    <definedName name="Z_TX_28_1_O">DICCIONARIO!$E$241</definedName>
    <definedName name="Z_TX_28_1_P">DICCIONARIO!$I$241</definedName>
    <definedName name="Z_TX_28_1_S">DICCIONARIO!$F$241</definedName>
    <definedName name="Z_TX_28_2_">DICCIONARIO!$M$242</definedName>
    <definedName name="Z_TX_28_2_CS">DICCIONARIO!$L$242</definedName>
    <definedName name="Z_TX_28_2_D">DICCIONARIO!$K$242</definedName>
    <definedName name="Z_TX_28_2_E">DICCIONARIO!$G$242</definedName>
    <definedName name="Z_TX_28_2_F">DICCIONARIO!$H$242</definedName>
    <definedName name="Z_TX_28_2_I">DICCIONARIO!$J$242</definedName>
    <definedName name="Z_TX_28_2_O">DICCIONARIO!$E$242</definedName>
    <definedName name="Z_TX_28_2_P">DICCIONARIO!$I$242</definedName>
    <definedName name="Z_TX_28_2_S">DICCIONARIO!$F$242</definedName>
    <definedName name="Z_TX_28_3_">DICCIONARIO!$M$243</definedName>
    <definedName name="Z_TX_28_3_CS">DICCIONARIO!$L$243</definedName>
    <definedName name="Z_TX_28_3_D">DICCIONARIO!$K$243</definedName>
    <definedName name="Z_TX_28_3_E">DICCIONARIO!$G$243</definedName>
    <definedName name="Z_TX_28_3_F">DICCIONARIO!$H$243</definedName>
    <definedName name="Z_TX_28_3_I">DICCIONARIO!$J$243</definedName>
    <definedName name="Z_TX_28_3_O">DICCIONARIO!$E$243</definedName>
    <definedName name="Z_TX_28_3_P">DICCIONARIO!$I$243</definedName>
    <definedName name="Z_TX_28_3_S">DICCIONARIO!$F$243</definedName>
    <definedName name="Z_TX_29_">DICCIONARIO!$M$244</definedName>
    <definedName name="Z_TX_29_CS">DICCIONARIO!$L$244</definedName>
    <definedName name="Z_TX_29_D">DICCIONARIO!$K$244</definedName>
    <definedName name="Z_TX_29_E">DICCIONARIO!$G$244</definedName>
    <definedName name="Z_TX_29_F">DICCIONARIO!$H$244</definedName>
    <definedName name="Z_TX_29_I">DICCIONARIO!$J$244</definedName>
    <definedName name="Z_TX_29_O">DICCIONARIO!$E$244</definedName>
    <definedName name="Z_TX_29_P">DICCIONARIO!$I$244</definedName>
    <definedName name="Z_TX_29_S">DICCIONARIO!$F$244</definedName>
    <definedName name="Z_TX_30_">DICCIONARIO!$M$245</definedName>
    <definedName name="Z_TX_30_CS">DICCIONARIO!$L$245</definedName>
    <definedName name="Z_TX_30_D">DICCIONARIO!$K$245</definedName>
    <definedName name="Z_TX_30_E">DICCIONARIO!$G$245</definedName>
    <definedName name="Z_TX_30_F">DICCIONARIO!$H$245</definedName>
    <definedName name="Z_TX_30_I">DICCIONARIO!$J$245</definedName>
    <definedName name="Z_TX_30_O">DICCIONARIO!$E$245</definedName>
    <definedName name="Z_TX_30_P">DICCIONARIO!$I$245</definedName>
    <definedName name="Z_TX_30_S">DICCIONARIO!$F$245</definedName>
    <definedName name="Z_TX_31_">DICCIONARIO!$M$246</definedName>
    <definedName name="Z_TX_31_CS">DICCIONARIO!$L$246</definedName>
    <definedName name="Z_TX_31_D">DICCIONARIO!$K$246</definedName>
    <definedName name="Z_TX_31_E">DICCIONARIO!$G$246</definedName>
    <definedName name="Z_TX_31_F">DICCIONARIO!$H$246</definedName>
    <definedName name="Z_TX_31_I">DICCIONARIO!$J$246</definedName>
    <definedName name="Z_TX_31_O">DICCIONARIO!$E$246</definedName>
    <definedName name="Z_TX_31_P">DICCIONARIO!$I$246</definedName>
    <definedName name="Z_TX_31_S">DICCIONARIO!$F$246</definedName>
    <definedName name="Z_TX_32_">DICCIONARIO!$M$247</definedName>
    <definedName name="Z_TX_32_CS">DICCIONARIO!$L$247</definedName>
    <definedName name="Z_TX_32_D">DICCIONARIO!$K$247</definedName>
    <definedName name="Z_TX_32_E">DICCIONARIO!$G$247</definedName>
    <definedName name="Z_TX_32_F">DICCIONARIO!$H$247</definedName>
    <definedName name="Z_TX_32_I">DICCIONARIO!$J$247</definedName>
    <definedName name="Z_TX_32_O">DICCIONARIO!$E$247</definedName>
    <definedName name="Z_TX_32_P">DICCIONARIO!$I$247</definedName>
    <definedName name="Z_TX_32_S">DICCIONARIO!$F$247</definedName>
    <definedName name="Z_TX_33_">DICCIONARIO!$M$248</definedName>
    <definedName name="Z_TX_33_CS">DICCIONARIO!$L$248</definedName>
    <definedName name="Z_TX_33_D">DICCIONARIO!$K$248</definedName>
    <definedName name="Z_TX_33_E">DICCIONARIO!$G$248</definedName>
    <definedName name="Z_TX_33_F">DICCIONARIO!$H$248</definedName>
    <definedName name="Z_TX_33_I">DICCIONARIO!$J$248</definedName>
    <definedName name="Z_TX_33_O">DICCIONARIO!$E$248</definedName>
    <definedName name="Z_TX_33_P">DICCIONARIO!$I$248</definedName>
    <definedName name="Z_TX_33_S">DICCIONARIO!$F$248</definedName>
    <definedName name="Z_TX_34_">DICCIONARIO!$M$249</definedName>
    <definedName name="Z_TX_34_CS">DICCIONARIO!$L$249</definedName>
    <definedName name="Z_TX_34_D">DICCIONARIO!$K$249</definedName>
    <definedName name="Z_TX_34_E">DICCIONARIO!$G$249</definedName>
    <definedName name="Z_TX_34_F">DICCIONARIO!$H$249</definedName>
    <definedName name="Z_TX_34_I">DICCIONARIO!$J$249</definedName>
    <definedName name="Z_TX_34_O">DICCIONARIO!$E$249</definedName>
    <definedName name="Z_TX_34_P">DICCIONARIO!$I$249</definedName>
    <definedName name="Z_TX_34_S">DICCIONARIO!$F$249</definedName>
    <definedName name="Z_TX_35_">DICCIONARIO!$M$250</definedName>
    <definedName name="Z_TX_35_1_">DICCIONARIO!$M$251</definedName>
    <definedName name="Z_TX_35_1_CS">DICCIONARIO!$L$251</definedName>
    <definedName name="Z_TX_35_1_D">DICCIONARIO!$K$251</definedName>
    <definedName name="Z_TX_35_1_E">DICCIONARIO!$G$251</definedName>
    <definedName name="Z_TX_35_1_F">DICCIONARIO!$H$251</definedName>
    <definedName name="Z_TX_35_1_I">DICCIONARIO!$J$251</definedName>
    <definedName name="Z_TX_35_1_O">DICCIONARIO!$E$251</definedName>
    <definedName name="Z_TX_35_1_P">DICCIONARIO!$I$251</definedName>
    <definedName name="Z_TX_35_1_S">DICCIONARIO!$F$251</definedName>
    <definedName name="Z_TX_35_2_">DICCIONARIO!$M$252</definedName>
    <definedName name="Z_TX_35_2_CS">DICCIONARIO!$L$252</definedName>
    <definedName name="Z_TX_35_2_D">DICCIONARIO!$K$252</definedName>
    <definedName name="Z_TX_35_2_E">DICCIONARIO!$G$252</definedName>
    <definedName name="Z_TX_35_2_F">DICCIONARIO!$H$252</definedName>
    <definedName name="Z_TX_35_2_I">DICCIONARIO!$J$252</definedName>
    <definedName name="Z_TX_35_2_O">DICCIONARIO!$E$252</definedName>
    <definedName name="Z_TX_35_2_P">DICCIONARIO!$I$252</definedName>
    <definedName name="Z_TX_35_2_S">DICCIONARIO!$F$252</definedName>
    <definedName name="Z_TX_35_CS">DICCIONARIO!$L$250</definedName>
    <definedName name="Z_TX_35_D">DICCIONARIO!$K$250</definedName>
    <definedName name="Z_TX_35_E">DICCIONARIO!$G$250</definedName>
    <definedName name="Z_TX_35_F">DICCIONARIO!$H$250</definedName>
    <definedName name="Z_TX_35_I">DICCIONARIO!$J$250</definedName>
    <definedName name="Z_TX_35_O">DICCIONARIO!$E$250</definedName>
    <definedName name="Z_TX_35_P">DICCIONARIO!$I$250</definedName>
    <definedName name="Z_TX_35_S">DICCIONARIO!$F$250</definedName>
    <definedName name="Z_TX_36_">DICCIONARIO!$M$253</definedName>
    <definedName name="Z_TX_36_CS">DICCIONARIO!$L$253</definedName>
    <definedName name="Z_TX_36_D">DICCIONARIO!$K$253</definedName>
    <definedName name="Z_TX_36_E">DICCIONARIO!$G$253</definedName>
    <definedName name="Z_TX_36_F">DICCIONARIO!$H$253</definedName>
    <definedName name="Z_TX_36_I">DICCIONARIO!$J$253</definedName>
    <definedName name="Z_TX_36_O">DICCIONARIO!$E$253</definedName>
    <definedName name="Z_TX_36_P">DICCIONARIO!$I$253</definedName>
    <definedName name="Z_TX_36_S">DICCIONARIO!$F$253</definedName>
    <definedName name="Z_TX_37_">DICCIONARIO!$M$254</definedName>
    <definedName name="Z_TX_37_CS">DICCIONARIO!$L$254</definedName>
    <definedName name="Z_TX_37_D">DICCIONARIO!$K$254</definedName>
    <definedName name="Z_TX_37_E">DICCIONARIO!$G$254</definedName>
    <definedName name="Z_TX_37_F">DICCIONARIO!$H$254</definedName>
    <definedName name="Z_TX_37_I">DICCIONARIO!$J$254</definedName>
    <definedName name="Z_TX_37_O">DICCIONARIO!$E$254</definedName>
    <definedName name="Z_TX_37_P">DICCIONARIO!$I$254</definedName>
    <definedName name="Z_TX_37_S">DICCIONARIO!$F$254</definedName>
    <definedName name="Z_TX_38_">DICCIONARIO!$M$255</definedName>
    <definedName name="Z_TX_38_CS">DICCIONARIO!$L$255</definedName>
    <definedName name="Z_TX_38_D">DICCIONARIO!$K$255</definedName>
    <definedName name="Z_TX_38_E">DICCIONARIO!$G$255</definedName>
    <definedName name="Z_TX_38_F">DICCIONARIO!$H$255</definedName>
    <definedName name="Z_TX_38_I">DICCIONARIO!$J$255</definedName>
    <definedName name="Z_TX_38_O">DICCIONARIO!$E$255</definedName>
    <definedName name="Z_TX_38_P">DICCIONARIO!$I$255</definedName>
    <definedName name="Z_TX_38_S">DICCIONARIO!$F$255</definedName>
    <definedName name="Z_TX_39_">DICCIONARIO!$M$256</definedName>
    <definedName name="Z_TX_39_CS">DICCIONARIO!$L$256</definedName>
    <definedName name="Z_TX_39_D">DICCIONARIO!$K$256</definedName>
    <definedName name="Z_TX_39_E">DICCIONARIO!$G$256</definedName>
    <definedName name="Z_TX_39_F">DICCIONARIO!$H$256</definedName>
    <definedName name="Z_TX_39_I">DICCIONARIO!$J$256</definedName>
    <definedName name="Z_TX_39_O">DICCIONARIO!$E$256</definedName>
    <definedName name="Z_TX_39_P">DICCIONARIO!$I$256</definedName>
    <definedName name="Z_TX_39_S">DICCIONARIO!$F$256</definedName>
    <definedName name="Z_TX_40_">DICCIONARIO!$M$257</definedName>
    <definedName name="Z_TX_40_CS">DICCIONARIO!$L$257</definedName>
    <definedName name="Z_TX_40_D">DICCIONARIO!$K$257</definedName>
    <definedName name="Z_TX_40_E">DICCIONARIO!$G$257</definedName>
    <definedName name="Z_TX_40_F">DICCIONARIO!$H$257</definedName>
    <definedName name="Z_TX_40_I">DICCIONARIO!$J$257</definedName>
    <definedName name="Z_TX_40_O">DICCIONARIO!$E$257</definedName>
    <definedName name="Z_TX_40_P">DICCIONARIO!$I$257</definedName>
    <definedName name="Z_TX_40_S">DICCIONARIO!$F$257</definedName>
    <definedName name="Z_TX_41_1_">DICCIONARIO!$M$258</definedName>
    <definedName name="Z_TX_41_1_CS">DICCIONARIO!$L$258</definedName>
    <definedName name="Z_TX_41_1_D">DICCIONARIO!$K$258</definedName>
    <definedName name="Z_TX_41_1_E">DICCIONARIO!$G$258</definedName>
    <definedName name="Z_TX_41_1_F">DICCIONARIO!$H$258</definedName>
    <definedName name="Z_TX_41_1_I">DICCIONARIO!$J$258</definedName>
    <definedName name="Z_TX_41_1_O">DICCIONARIO!$E$258</definedName>
    <definedName name="Z_TX_41_1_P">DICCIONARIO!$I$258</definedName>
    <definedName name="Z_TX_41_1_S">DICCIONARIO!$F$258</definedName>
    <definedName name="Z_TX_41_2_">DICCIONARIO!$M$259</definedName>
    <definedName name="Z_TX_41_2_CS">DICCIONARIO!$L$259</definedName>
    <definedName name="Z_TX_41_2_D">DICCIONARIO!$K$259</definedName>
    <definedName name="Z_TX_41_2_E">DICCIONARIO!$G$259</definedName>
    <definedName name="Z_TX_41_2_F">DICCIONARIO!$H$259</definedName>
    <definedName name="Z_TX_41_2_I">DICCIONARIO!$J$259</definedName>
    <definedName name="Z_TX_41_2_O">DICCIONARIO!$E$259</definedName>
    <definedName name="Z_TX_41_2_P">DICCIONARIO!$I$259</definedName>
    <definedName name="Z_TX_41_2_S">DICCIONARIO!$F$259</definedName>
    <definedName name="Z_TX_41_3_">DICCIONARIO!$M$260</definedName>
    <definedName name="Z_TX_41_3_CS">DICCIONARIO!$L$260</definedName>
    <definedName name="Z_TX_41_3_D">DICCIONARIO!$K$260</definedName>
    <definedName name="Z_TX_41_3_E">DICCIONARIO!$G$260</definedName>
    <definedName name="Z_TX_41_3_F">DICCIONARIO!$H$260</definedName>
    <definedName name="Z_TX_41_3_I">DICCIONARIO!$J$260</definedName>
    <definedName name="Z_TX_41_3_O">DICCIONARIO!$E$260</definedName>
    <definedName name="Z_TX_41_3_P">DICCIONARIO!$I$260</definedName>
    <definedName name="Z_TX_41_3_S">DICCIONARIO!$F$260</definedName>
    <definedName name="Z_TX_41_5_">DICCIONARIO!$M$261</definedName>
    <definedName name="Z_TX_41_5_CS">DICCIONARIO!$L$261</definedName>
    <definedName name="Z_TX_41_5_D">DICCIONARIO!$K$261</definedName>
    <definedName name="Z_TX_41_5_E">DICCIONARIO!$G$261</definedName>
    <definedName name="Z_TX_41_5_F">DICCIONARIO!$H$261</definedName>
    <definedName name="Z_TX_41_5_I">DICCIONARIO!$J$261</definedName>
    <definedName name="Z_TX_41_5_O">DICCIONARIO!$E$261</definedName>
    <definedName name="Z_TX_41_5_P">DICCIONARIO!$I$261</definedName>
    <definedName name="Z_TX_41_5_S">DICCIONARIO!$F$261</definedName>
    <definedName name="Z_TX_41_6_">DICCIONARIO!$M$262</definedName>
    <definedName name="Z_TX_41_6_CS">DICCIONARIO!$L$262</definedName>
    <definedName name="Z_TX_41_6_D">DICCIONARIO!$K$262</definedName>
    <definedName name="Z_TX_41_6_E">DICCIONARIO!$G$262</definedName>
    <definedName name="Z_TX_41_6_F">DICCIONARIO!$H$262</definedName>
    <definedName name="Z_TX_41_6_I">DICCIONARIO!$J$262</definedName>
    <definedName name="Z_TX_41_6_O">DICCIONARIO!$E$262</definedName>
    <definedName name="Z_TX_41_6_P">DICCIONARIO!$I$262</definedName>
    <definedName name="Z_TX_41_6_S">DICCIONARIO!$F$262</definedName>
    <definedName name="Z_TX_41_7_">DICCIONARIO!$M$263</definedName>
    <definedName name="Z_TX_41_7_CS">DICCIONARIO!$L$263</definedName>
    <definedName name="Z_TX_41_7_D">DICCIONARIO!$K$263</definedName>
    <definedName name="Z_TX_41_7_E">DICCIONARIO!$G$263</definedName>
    <definedName name="Z_TX_41_7_F">DICCIONARIO!$H$263</definedName>
    <definedName name="Z_TX_41_7_I">DICCIONARIO!$J$263</definedName>
    <definedName name="Z_TX_41_7_O">DICCIONARIO!$E$263</definedName>
    <definedName name="Z_TX_41_7_P">DICCIONARIO!$I$263</definedName>
    <definedName name="Z_TX_41_7_S">DICCIONARIO!$F$263</definedName>
    <definedName name="Z_TX_41_8_">DICCIONARIO!$M$264</definedName>
    <definedName name="Z_TX_41_8_CS">DICCIONARIO!$L$264</definedName>
    <definedName name="Z_TX_41_8_D">DICCIONARIO!$K$264</definedName>
    <definedName name="Z_TX_41_8_E">DICCIONARIO!$G$264</definedName>
    <definedName name="Z_TX_41_8_F">DICCIONARIO!$H$264</definedName>
    <definedName name="Z_TX_41_8_I">DICCIONARIO!$J$264</definedName>
    <definedName name="Z_TX_41_8_O">DICCIONARIO!$E$264</definedName>
    <definedName name="Z_TX_41_8_P">DICCIONARIO!$I$264</definedName>
    <definedName name="Z_TX_41_8_S">DICCIONARIO!$F$264</definedName>
    <definedName name="Z_TX_41_9_">DICCIONARIO!$M$265</definedName>
    <definedName name="Z_TX_41_9_CS">DICCIONARIO!$L$265</definedName>
    <definedName name="Z_TX_41_9_D">DICCIONARIO!$K$265</definedName>
    <definedName name="Z_TX_41_9_E">DICCIONARIO!$G$265</definedName>
    <definedName name="Z_TX_41_9_F">DICCIONARIO!$H$265</definedName>
    <definedName name="Z_TX_41_9_I">DICCIONARIO!$J$265</definedName>
    <definedName name="Z_TX_41_9_O">DICCIONARIO!$E$265</definedName>
    <definedName name="Z_TX_41_9_P">DICCIONARIO!$I$265</definedName>
    <definedName name="Z_TX_41_9_S">DICCIONARIO!$F$265</definedName>
    <definedName name="Z_TX_42_1_">DICCIONARIO!$M$266</definedName>
    <definedName name="Z_TX_42_1_CS">DICCIONARIO!$L$266</definedName>
    <definedName name="Z_TX_42_1_D">DICCIONARIO!$K$266</definedName>
    <definedName name="Z_TX_42_1_E">DICCIONARIO!$G$266</definedName>
    <definedName name="Z_TX_42_1_F">DICCIONARIO!$H$266</definedName>
    <definedName name="Z_TX_42_1_I">DICCIONARIO!$J$266</definedName>
    <definedName name="Z_TX_42_1_O">DICCIONARIO!$E$266</definedName>
    <definedName name="Z_TX_42_1_P">DICCIONARIO!$I$266</definedName>
    <definedName name="Z_TX_42_1_S">DICCIONARIO!$F$266</definedName>
    <definedName name="Z_TX_42_2_">DICCIONARIO!$M$267</definedName>
    <definedName name="Z_TX_42_2_CS">DICCIONARIO!$L$267</definedName>
    <definedName name="Z_TX_42_2_D">DICCIONARIO!$K$267</definedName>
    <definedName name="Z_TX_42_2_E">DICCIONARIO!$G$267</definedName>
    <definedName name="Z_TX_42_2_F">DICCIONARIO!$H$267</definedName>
    <definedName name="Z_TX_42_2_I">DICCIONARIO!$J$267</definedName>
    <definedName name="Z_TX_42_2_O">DICCIONARIO!$E$267</definedName>
    <definedName name="Z_TX_42_2_P">DICCIONARIO!$I$267</definedName>
    <definedName name="Z_TX_42_2_S">DICCIONARIO!$F$267</definedName>
    <definedName name="Z_TX_43_">DICCIONARIO!$M$268</definedName>
    <definedName name="Z_TX_43_CS">DICCIONARIO!$L$268</definedName>
    <definedName name="Z_TX_43_D">DICCIONARIO!$K$268</definedName>
    <definedName name="Z_TX_43_E">DICCIONARIO!$G$268</definedName>
    <definedName name="Z_TX_43_F">DICCIONARIO!$H$268</definedName>
    <definedName name="Z_TX_43_I">DICCIONARIO!$J$268</definedName>
    <definedName name="Z_TX_43_O">DICCIONARIO!$E$268</definedName>
    <definedName name="Z_TX_43_P">DICCIONARIO!$I$268</definedName>
    <definedName name="Z_TX_43_S">DICCIONARIO!$F$268</definedName>
    <definedName name="Z_TX_44_">DICCIONARIO!$M$269</definedName>
    <definedName name="Z_TX_44_CS">DICCIONARIO!$L$269</definedName>
    <definedName name="Z_TX_44_D">DICCIONARIO!$K$269</definedName>
    <definedName name="Z_TX_44_E">DICCIONARIO!$G$269</definedName>
    <definedName name="Z_TX_44_F">DICCIONARIO!$H$269</definedName>
    <definedName name="Z_TX_44_I">DICCIONARIO!$J$269</definedName>
    <definedName name="Z_TX_44_O">DICCIONARIO!$E$269</definedName>
    <definedName name="Z_TX_44_P">DICCIONARIO!$I$269</definedName>
    <definedName name="Z_TX_44_S">DICCIONARIO!$F$269</definedName>
    <definedName name="Z_TX_45_">DICCIONARIO!$M$270</definedName>
    <definedName name="Z_TX_45_CS">DICCIONARIO!$L$270</definedName>
    <definedName name="Z_TX_45_D">DICCIONARIO!$K$270</definedName>
    <definedName name="Z_TX_45_E">DICCIONARIO!$G$270</definedName>
    <definedName name="Z_TX_45_F">DICCIONARIO!$H$270</definedName>
    <definedName name="Z_TX_45_I">DICCIONARIO!$J$270</definedName>
    <definedName name="Z_TX_45_O">DICCIONARIO!$E$270</definedName>
    <definedName name="Z_TX_45_P">DICCIONARIO!$I$270</definedName>
    <definedName name="Z_TX_45_S">DICCIONARIO!$F$270</definedName>
    <definedName name="Z_TX_46_">DICCIONARIO!$M$271</definedName>
    <definedName name="Z_TX_46_CS">DICCIONARIO!$L$271</definedName>
    <definedName name="Z_TX_46_D">DICCIONARIO!$K$271</definedName>
    <definedName name="Z_TX_46_E">DICCIONARIO!$G$271</definedName>
    <definedName name="Z_TX_46_F">DICCIONARIO!$H$271</definedName>
    <definedName name="Z_TX_46_I">DICCIONARIO!$J$271</definedName>
    <definedName name="Z_TX_46_O">DICCIONARIO!$E$271</definedName>
    <definedName name="Z_TX_46_P">DICCIONARIO!$I$271</definedName>
    <definedName name="Z_TX_46_S">DICCIONARIO!$F$271</definedName>
    <definedName name="Z_TX_47_">DICCIONARIO!$M$272</definedName>
    <definedName name="Z_TX_47_CS">DICCIONARIO!$L$272</definedName>
    <definedName name="Z_TX_47_D">DICCIONARIO!$K$272</definedName>
    <definedName name="Z_TX_47_E">DICCIONARIO!$G$272</definedName>
    <definedName name="Z_TX_47_F">DICCIONARIO!$H$272</definedName>
    <definedName name="Z_TX_47_I">DICCIONARIO!$J$272</definedName>
    <definedName name="Z_TX_47_O">DICCIONARIO!$E$272</definedName>
    <definedName name="Z_TX_47_P">DICCIONARIO!$I$272</definedName>
    <definedName name="Z_TX_47_S">DICCIONARIO!$F$272</definedName>
    <definedName name="Z_TX_48_">DICCIONARIO!$M$273</definedName>
    <definedName name="Z_TX_48_CS">DICCIONARIO!$L$273</definedName>
    <definedName name="Z_TX_48_D">DICCIONARIO!$K$273</definedName>
    <definedName name="Z_TX_48_E">DICCIONARIO!$G$273</definedName>
    <definedName name="Z_TX_48_F">DICCIONARIO!$H$273</definedName>
    <definedName name="Z_TX_48_I">DICCIONARIO!$J$273</definedName>
    <definedName name="Z_TX_48_O">DICCIONARIO!$E$273</definedName>
    <definedName name="Z_TX_48_P">DICCIONARIO!$I$273</definedName>
    <definedName name="Z_TX_48_S">DICCIONARIO!$F$273</definedName>
    <definedName name="Z_TX_49_">DICCIONARIO!$M$274</definedName>
    <definedName name="Z_TX_49_CS">DICCIONARIO!$L$274</definedName>
    <definedName name="Z_TX_49_D">DICCIONARIO!$K$274</definedName>
    <definedName name="Z_TX_49_E">DICCIONARIO!$G$274</definedName>
    <definedName name="Z_TX_49_F">DICCIONARIO!$H$274</definedName>
    <definedName name="Z_TX_49_I">DICCIONARIO!$J$274</definedName>
    <definedName name="Z_TX_49_O">DICCIONARIO!$E$274</definedName>
    <definedName name="Z_TX_49_P">DICCIONARIO!$I$274</definedName>
    <definedName name="Z_TX_49_S">DICCIONARIO!$F$274</definedName>
    <definedName name="Z_TX_50_">DICCIONARIO!$M$275</definedName>
    <definedName name="Z_TX_50_CS">DICCIONARIO!$L$275</definedName>
    <definedName name="Z_TX_50_D">DICCIONARIO!$K$275</definedName>
    <definedName name="Z_TX_50_E">DICCIONARIO!$G$275</definedName>
    <definedName name="Z_TX_50_F">DICCIONARIO!$H$275</definedName>
    <definedName name="Z_TX_50_I">DICCIONARIO!$J$275</definedName>
    <definedName name="Z_TX_50_O">DICCIONARIO!$E$275</definedName>
    <definedName name="Z_TX_50_P">DICCIONARIO!$I$275</definedName>
    <definedName name="Z_TX_50_S">DICCIONARIO!$F$275</definedName>
    <definedName name="Z_TX_51_">DICCIONARIO!$M$276</definedName>
    <definedName name="Z_TX_51_CS">DICCIONARIO!$L$276</definedName>
    <definedName name="Z_TX_51_D">DICCIONARIO!$K$276</definedName>
    <definedName name="Z_TX_51_E">DICCIONARIO!$G$276</definedName>
    <definedName name="Z_TX_51_F">DICCIONARIO!$H$276</definedName>
    <definedName name="Z_TX_51_I">DICCIONARIO!$J$276</definedName>
    <definedName name="Z_TX_51_O">DICCIONARIO!$E$276</definedName>
    <definedName name="Z_TX_51_P">DICCIONARIO!$I$276</definedName>
    <definedName name="Z_TX_51_S">DICCIONARIO!$F$276</definedName>
    <definedName name="Z_TX_52_">DICCIONARIO!$M$277</definedName>
    <definedName name="Z_TX_52_CS">DICCIONARIO!$L$277</definedName>
    <definedName name="Z_TX_52_D">DICCIONARIO!$K$277</definedName>
    <definedName name="Z_TX_52_E">DICCIONARIO!$G$277</definedName>
    <definedName name="Z_TX_52_F">DICCIONARIO!$H$277</definedName>
    <definedName name="Z_TX_52_I">DICCIONARIO!$J$277</definedName>
    <definedName name="Z_TX_52_O">DICCIONARIO!$E$277</definedName>
    <definedName name="Z_TX_52_P">DICCIONARIO!$I$277</definedName>
    <definedName name="Z_TX_52_S">DICCIONARIO!$F$277</definedName>
    <definedName name="Z_TX_53_">DICCIONARIO!$M$278</definedName>
    <definedName name="Z_TX_53_CS">DICCIONARIO!$L$278</definedName>
    <definedName name="Z_TX_53_D">DICCIONARIO!$K$278</definedName>
    <definedName name="Z_TX_53_E">DICCIONARIO!$G$278</definedName>
    <definedName name="Z_TX_53_F">DICCIONARIO!$H$278</definedName>
    <definedName name="Z_TX_53_I">DICCIONARIO!$J$278</definedName>
    <definedName name="Z_TX_53_O">DICCIONARIO!$E$278</definedName>
    <definedName name="Z_TX_53_P">DICCIONARIO!$I$278</definedName>
    <definedName name="Z_TX_53_S">DICCIONARIO!$F$278</definedName>
    <definedName name="Z_TX_54_">DICCIONARIO!$M$279</definedName>
    <definedName name="Z_TX_54_CS">DICCIONARIO!$L$279</definedName>
    <definedName name="Z_TX_54_D">DICCIONARIO!$K$279</definedName>
    <definedName name="Z_TX_54_E">DICCIONARIO!$G$279</definedName>
    <definedName name="Z_TX_54_F">DICCIONARIO!$H$279</definedName>
    <definedName name="Z_TX_54_I">DICCIONARIO!$J$279</definedName>
    <definedName name="Z_TX_54_O">DICCIONARIO!$E$279</definedName>
    <definedName name="Z_TX_54_P">DICCIONARIO!$I$279</definedName>
    <definedName name="Z_TX_54_S">DICCIONARIO!$F$279</definedName>
    <definedName name="Z_TX_55_">DICCIONARIO!$M$280</definedName>
    <definedName name="Z_TX_55_CS">DICCIONARIO!$L$280</definedName>
    <definedName name="Z_TX_55_D">DICCIONARIO!$K$280</definedName>
    <definedName name="Z_TX_55_E">DICCIONARIO!$G$280</definedName>
    <definedName name="Z_TX_55_F">DICCIONARIO!$H$280</definedName>
    <definedName name="Z_TX_55_I">DICCIONARIO!$J$280</definedName>
    <definedName name="Z_TX_55_O">DICCIONARIO!$E$280</definedName>
    <definedName name="Z_TX_55_P">DICCIONARIO!$I$280</definedName>
    <definedName name="Z_TX_55_S">DICCIONARIO!$F$280</definedName>
    <definedName name="Z_TX_56_">DICCIONARIO!$M$281</definedName>
    <definedName name="Z_TX_56_CS">DICCIONARIO!$L$281</definedName>
    <definedName name="Z_TX_56_D">DICCIONARIO!$K$281</definedName>
    <definedName name="Z_TX_56_E">DICCIONARIO!$G$281</definedName>
    <definedName name="Z_TX_56_F">DICCIONARIO!$H$281</definedName>
    <definedName name="Z_TX_56_I">DICCIONARIO!$J$281</definedName>
    <definedName name="Z_TX_56_O">DICCIONARIO!$E$281</definedName>
    <definedName name="Z_TX_56_P">DICCIONARIO!$I$281</definedName>
    <definedName name="Z_TX_56_S">DICCIONARIO!$F$281</definedName>
    <definedName name="Z_TX_57_">DICCIONARIO!$M$282</definedName>
    <definedName name="Z_TX_57_CS">DICCIONARIO!$L$282</definedName>
    <definedName name="Z_TX_57_D">DICCIONARIO!$K$282</definedName>
    <definedName name="Z_TX_57_E">DICCIONARIO!$G$282</definedName>
    <definedName name="Z_TX_57_F">DICCIONARIO!$H$282</definedName>
    <definedName name="Z_TX_57_I">DICCIONARIO!$J$282</definedName>
    <definedName name="Z_TX_57_O">DICCIONARIO!$E$282</definedName>
    <definedName name="Z_TX_57_P">DICCIONARIO!$I$282</definedName>
    <definedName name="Z_TX_57_S">DICCIONARIO!$F$282</definedName>
    <definedName name="Z_TX_58_">DICCIONARIO!$M$283</definedName>
    <definedName name="Z_TX_58_CS">DICCIONARIO!$L$283</definedName>
    <definedName name="Z_TX_58_D">DICCIONARIO!$K$283</definedName>
    <definedName name="Z_TX_58_E">DICCIONARIO!$G$283</definedName>
    <definedName name="Z_TX_58_F">DICCIONARIO!$H$283</definedName>
    <definedName name="Z_TX_58_I">DICCIONARIO!$J$283</definedName>
    <definedName name="Z_TX_58_O">DICCIONARIO!$E$283</definedName>
    <definedName name="Z_TX_58_P">DICCIONARIO!$I$283</definedName>
    <definedName name="Z_TX_58_S">DICCIONARIO!$F$283</definedName>
    <definedName name="Z_TX_59_">DICCIONARIO!$M$284</definedName>
    <definedName name="Z_TX_59_CS">DICCIONARIO!$L$284</definedName>
    <definedName name="Z_TX_59_D">DICCIONARIO!$K$284</definedName>
    <definedName name="Z_TX_59_E">DICCIONARIO!$G$284</definedName>
    <definedName name="Z_TX_59_F">DICCIONARIO!$H$284</definedName>
    <definedName name="Z_TX_59_I">DICCIONARIO!$J$284</definedName>
    <definedName name="Z_TX_59_O">DICCIONARIO!$E$284</definedName>
    <definedName name="Z_TX_59_P">DICCIONARIO!$I$284</definedName>
    <definedName name="Z_TX_59_S">DICCIONARIO!$F$284</definedName>
    <definedName name="Z_TX_60_">DICCIONARIO!$M$285</definedName>
    <definedName name="Z_TX_60_CS">DICCIONARIO!$L$285</definedName>
    <definedName name="Z_TX_60_D">DICCIONARIO!$K$285</definedName>
    <definedName name="Z_TX_60_E">DICCIONARIO!$G$285</definedName>
    <definedName name="Z_TX_60_F">DICCIONARIO!$H$285</definedName>
    <definedName name="Z_TX_60_I">DICCIONARIO!$J$285</definedName>
    <definedName name="Z_TX_60_O">DICCIONARIO!$E$285</definedName>
    <definedName name="Z_TX_60_P">DICCIONARIO!$I$285</definedName>
    <definedName name="Z_TX_60_S">DICCIONARIO!$F$285</definedName>
    <definedName name="Z_TX_61_">DICCIONARIO!$M$286</definedName>
    <definedName name="Z_TX_61_CS">DICCIONARIO!$L$286</definedName>
    <definedName name="Z_TX_61_D">DICCIONARIO!$K$286</definedName>
    <definedName name="Z_TX_61_E">DICCIONARIO!$G$286</definedName>
    <definedName name="Z_TX_61_F">DICCIONARIO!$H$286</definedName>
    <definedName name="Z_TX_61_I">DICCIONARIO!$J$286</definedName>
    <definedName name="Z_TX_61_O">DICCIONARIO!$E$286</definedName>
    <definedName name="Z_TX_61_P">DICCIONARIO!$I$286</definedName>
    <definedName name="Z_TX_61_S">DICCIONARIO!$F$286</definedName>
    <definedName name="Z_TX_62_">DICCIONARIO!$M$287</definedName>
    <definedName name="Z_TX_62_CS">DICCIONARIO!$L$287</definedName>
    <definedName name="Z_TX_62_D">DICCIONARIO!$K$287</definedName>
    <definedName name="Z_TX_62_E">DICCIONARIO!$G$287</definedName>
    <definedName name="Z_TX_62_F">DICCIONARIO!$H$287</definedName>
    <definedName name="Z_TX_62_I">DICCIONARIO!$J$287</definedName>
    <definedName name="Z_TX_62_O">DICCIONARIO!$E$287</definedName>
    <definedName name="Z_TX_62_P">DICCIONARIO!$I$287</definedName>
    <definedName name="Z_TX_62_S">DICCIONARIO!$F$287</definedName>
    <definedName name="Z_TX_63_">DICCIONARIO!$M$288</definedName>
    <definedName name="Z_TX_63_CS">DICCIONARIO!$L$288</definedName>
    <definedName name="Z_TX_63_D">DICCIONARIO!$K$288</definedName>
    <definedName name="Z_TX_63_E">DICCIONARIO!$G$288</definedName>
    <definedName name="Z_TX_63_F">DICCIONARIO!$H$288</definedName>
    <definedName name="Z_TX_63_I">DICCIONARIO!$J$288</definedName>
    <definedName name="Z_TX_63_O">DICCIONARIO!$E$288</definedName>
    <definedName name="Z_TX_63_P">DICCIONARIO!$I$288</definedName>
    <definedName name="Z_TX_63_S">DICCIONARIO!$F$288</definedName>
    <definedName name="Z_TX_64_">DICCIONARIO!$M$289</definedName>
    <definedName name="Z_TX_64_CS">DICCIONARIO!$L$289</definedName>
    <definedName name="Z_TX_64_D">DICCIONARIO!$K$289</definedName>
    <definedName name="Z_TX_64_E">DICCIONARIO!$G$289</definedName>
    <definedName name="Z_TX_64_F">DICCIONARIO!$H$289</definedName>
    <definedName name="Z_TX_64_I">DICCIONARIO!$J$289</definedName>
    <definedName name="Z_TX_64_O">DICCIONARIO!$E$289</definedName>
    <definedName name="Z_TX_64_P">DICCIONARIO!$I$289</definedName>
    <definedName name="Z_TX_64_S">DICCIONARIO!$F$289</definedName>
    <definedName name="Z_TX_65_">DICCIONARIO!$M$290</definedName>
    <definedName name="Z_TX_65_CS">DICCIONARIO!$L$290</definedName>
    <definedName name="Z_TX_65_D">DICCIONARIO!$K$290</definedName>
    <definedName name="Z_TX_65_E">DICCIONARIO!$G$290</definedName>
    <definedName name="Z_TX_65_F">DICCIONARIO!$H$290</definedName>
    <definedName name="Z_TX_65_I">DICCIONARIO!$J$290</definedName>
    <definedName name="Z_TX_65_O">DICCIONARIO!$E$290</definedName>
    <definedName name="Z_TX_65_P">DICCIONARIO!$I$290</definedName>
    <definedName name="Z_TX_65_S">DICCIONARIO!$F$290</definedName>
    <definedName name="Z_TX_66_">DICCIONARIO!$M$291</definedName>
    <definedName name="Z_TX_66_CS">DICCIONARIO!$L$291</definedName>
    <definedName name="Z_TX_66_D">DICCIONARIO!$K$291</definedName>
    <definedName name="Z_TX_66_E">DICCIONARIO!$G$291</definedName>
    <definedName name="Z_TX_66_F">DICCIONARIO!$H$291</definedName>
    <definedName name="Z_TX_66_I">DICCIONARIO!$J$291</definedName>
    <definedName name="Z_TX_66_O">DICCIONARIO!$E$291</definedName>
    <definedName name="Z_TX_66_P">DICCIONARIO!$I$291</definedName>
    <definedName name="Z_TX_66_S">DICCIONARIO!$F$291</definedName>
    <definedName name="Z_TX_67_">DICCIONARIO!$M$292</definedName>
    <definedName name="Z_TX_67_CS">DICCIONARIO!$L$292</definedName>
    <definedName name="Z_TX_67_D">DICCIONARIO!$K$292</definedName>
    <definedName name="Z_TX_67_E">DICCIONARIO!$G$292</definedName>
    <definedName name="Z_TX_67_F">DICCIONARIO!$H$292</definedName>
    <definedName name="Z_TX_67_I">DICCIONARIO!$J$292</definedName>
    <definedName name="Z_TX_67_O">DICCIONARIO!$E$292</definedName>
    <definedName name="Z_TX_67_P">DICCIONARIO!$I$292</definedName>
    <definedName name="Z_TX_67_S">DICCIONARIO!$F$292</definedName>
    <definedName name="Z_TX_68_">DICCIONARIO!$M$293</definedName>
    <definedName name="Z_TX_68_CS">DICCIONARIO!$L$293</definedName>
    <definedName name="Z_TX_68_D">DICCIONARIO!$K$293</definedName>
    <definedName name="Z_TX_68_E">DICCIONARIO!$G$293</definedName>
    <definedName name="Z_TX_68_F">DICCIONARIO!$H$293</definedName>
    <definedName name="Z_TX_68_I">DICCIONARIO!$J$293</definedName>
    <definedName name="Z_TX_68_O">DICCIONARIO!$E$293</definedName>
    <definedName name="Z_TX_68_P">DICCIONARIO!$I$293</definedName>
    <definedName name="Z_TX_68_S">DICCIONARIO!$F$293</definedName>
    <definedName name="Z_TX_69_">DICCIONARIO!$M$294</definedName>
    <definedName name="Z_TX_69_CS">DICCIONARIO!$L$294</definedName>
    <definedName name="Z_TX_69_D">DICCIONARIO!$K$294</definedName>
    <definedName name="Z_TX_69_E">DICCIONARIO!$G$294</definedName>
    <definedName name="Z_TX_69_F">DICCIONARIO!$H$294</definedName>
    <definedName name="Z_TX_69_I">DICCIONARIO!$J$294</definedName>
    <definedName name="Z_TX_69_O">DICCIONARIO!$E$294</definedName>
    <definedName name="Z_TX_69_P">DICCIONARIO!$I$294</definedName>
    <definedName name="Z_TX_69_S">DICCIONARIO!$F$294</definedName>
    <definedName name="Z_TX_70_">DICCIONARIO!$M$295</definedName>
    <definedName name="Z_TX_70_CS">DICCIONARIO!$L$295</definedName>
    <definedName name="Z_TX_70_D">DICCIONARIO!$K$295</definedName>
    <definedName name="Z_TX_70_E">DICCIONARIO!$G$295</definedName>
    <definedName name="Z_TX_70_F">DICCIONARIO!$H$295</definedName>
    <definedName name="Z_TX_70_I">DICCIONARIO!$J$295</definedName>
    <definedName name="Z_TX_70_O">DICCIONARIO!$E$295</definedName>
    <definedName name="Z_TX_70_P">DICCIONARIO!$I$295</definedName>
    <definedName name="Z_TX_70_S">DICCIONARIO!$F$295</definedName>
    <definedName name="Z_TX_71_">DICCIONARIO!$M$296</definedName>
    <definedName name="Z_TX_71_CS">DICCIONARIO!$L$296</definedName>
    <definedName name="Z_TX_71_D">DICCIONARIO!$K$296</definedName>
    <definedName name="Z_TX_71_E">DICCIONARIO!$G$296</definedName>
    <definedName name="Z_TX_71_F">DICCIONARIO!$H$296</definedName>
    <definedName name="Z_TX_71_I">DICCIONARIO!$J$296</definedName>
    <definedName name="Z_TX_71_O">DICCIONARIO!$E$296</definedName>
    <definedName name="Z_TX_71_P">DICCIONARIO!$I$296</definedName>
    <definedName name="Z_TX_71_S">DICCIONARIO!$F$296</definedName>
    <definedName name="Z_TX_72_">DICCIONARIO!$M$297</definedName>
    <definedName name="Z_TX_72_CS">DICCIONARIO!$L$297</definedName>
    <definedName name="Z_TX_72_D">DICCIONARIO!$K$297</definedName>
    <definedName name="Z_TX_72_E">DICCIONARIO!$G$297</definedName>
    <definedName name="Z_TX_72_F">DICCIONARIO!$H$297</definedName>
    <definedName name="Z_TX_72_I">DICCIONARIO!$J$297</definedName>
    <definedName name="Z_TX_72_O">DICCIONARIO!$E$297</definedName>
    <definedName name="Z_TX_72_P">DICCIONARIO!$I$297</definedName>
    <definedName name="Z_TX_72_S">DICCIONARIO!$F$297</definedName>
    <definedName name="Z_TX_73_">DICCIONARIO!$M$298</definedName>
    <definedName name="Z_TX_73_CS">DICCIONARIO!$L$298</definedName>
    <definedName name="Z_TX_73_D">DICCIONARIO!$K$298</definedName>
    <definedName name="Z_TX_73_E">DICCIONARIO!$G$298</definedName>
    <definedName name="Z_TX_73_F">DICCIONARIO!$H$298</definedName>
    <definedName name="Z_TX_73_I">DICCIONARIO!$J$298</definedName>
    <definedName name="Z_TX_73_O">DICCIONARIO!$E$298</definedName>
    <definedName name="Z_TX_73_P">DICCIONARIO!$I$298</definedName>
    <definedName name="Z_TX_73_S">DICCIONARIO!$F$298</definedName>
    <definedName name="Z_TX_74_">DICCIONARIO!$M$299</definedName>
    <definedName name="Z_TX_74_CS">DICCIONARIO!$L$299</definedName>
    <definedName name="Z_TX_74_D">DICCIONARIO!$K$299</definedName>
    <definedName name="Z_TX_74_E">DICCIONARIO!$G$299</definedName>
    <definedName name="Z_TX_74_F">DICCIONARIO!$H$299</definedName>
    <definedName name="Z_TX_74_I">DICCIONARIO!$J$299</definedName>
    <definedName name="Z_TX_74_O">DICCIONARIO!$E$299</definedName>
    <definedName name="Z_TX_74_P">DICCIONARIO!$I$299</definedName>
    <definedName name="Z_TX_74_S">DICCIONARIO!$F$299</definedName>
    <definedName name="Z_TX_75_">DICCIONARIO!$M$300</definedName>
    <definedName name="Z_TX_75_CS">DICCIONARIO!$L$300</definedName>
    <definedName name="Z_TX_75_D">DICCIONARIO!$K$300</definedName>
    <definedName name="Z_TX_75_E">DICCIONARIO!$G$300</definedName>
    <definedName name="Z_TX_75_F">DICCIONARIO!$H$300</definedName>
    <definedName name="Z_TX_75_I">DICCIONARIO!$J$300</definedName>
    <definedName name="Z_TX_75_O">DICCIONARIO!$E$300</definedName>
    <definedName name="Z_TX_75_P">DICCIONARIO!$I$300</definedName>
    <definedName name="Z_TX_75_S">DICCIONARIO!$F$300</definedName>
    <definedName name="Z_TX_76_">DICCIONARIO!$M$301</definedName>
    <definedName name="Z_TX_76_CS">DICCIONARIO!$L$301</definedName>
    <definedName name="Z_TX_76_D">DICCIONARIO!$K$301</definedName>
    <definedName name="Z_TX_76_E">DICCIONARIO!$G$301</definedName>
    <definedName name="Z_TX_76_F">DICCIONARIO!$H$301</definedName>
    <definedName name="Z_TX_76_I">DICCIONARIO!$J$301</definedName>
    <definedName name="Z_TX_76_O">DICCIONARIO!$E$301</definedName>
    <definedName name="Z_TX_76_P">DICCIONARIO!$I$301</definedName>
    <definedName name="Z_TX_76_S">DICCIONARIO!$F$301</definedName>
    <definedName name="Z_TX_77_0_">DICCIONARIO!$M$302</definedName>
    <definedName name="Z_TX_77_0_CS">DICCIONARIO!$L$302</definedName>
    <definedName name="Z_TX_77_0_D">DICCIONARIO!$K$302</definedName>
    <definedName name="Z_TX_77_0_E">DICCIONARIO!$G$302</definedName>
    <definedName name="Z_TX_77_0_F">DICCIONARIO!$H$302</definedName>
    <definedName name="Z_TX_77_0_I">DICCIONARIO!$J$302</definedName>
    <definedName name="Z_TX_77_0_O">DICCIONARIO!$E$302</definedName>
    <definedName name="Z_TX_77_0_P">DICCIONARIO!$I$302</definedName>
    <definedName name="Z_TX_77_0_S">DICCIONARIO!$F$302</definedName>
    <definedName name="Z_TX_77_1_">DICCIONARIO!$M$303</definedName>
    <definedName name="Z_TX_77_1_CS">DICCIONARIO!$L$303</definedName>
    <definedName name="Z_TX_77_1_D">DICCIONARIO!$K$303</definedName>
    <definedName name="Z_TX_77_1_E">DICCIONARIO!$G$303</definedName>
    <definedName name="Z_TX_77_1_F">DICCIONARIO!$H$303</definedName>
    <definedName name="Z_TX_77_1_I">DICCIONARIO!$J$303</definedName>
    <definedName name="Z_TX_77_1_O">DICCIONARIO!$E$303</definedName>
    <definedName name="Z_TX_77_1_P">DICCIONARIO!$I$303</definedName>
    <definedName name="Z_TX_77_1_S">DICCIONARIO!$F$303</definedName>
    <definedName name="Z_TX_77_2_">DICCIONARIO!$M$304</definedName>
    <definedName name="Z_TX_77_2_CS">DICCIONARIO!$L$304</definedName>
    <definedName name="Z_TX_77_2_D">DICCIONARIO!$K$304</definedName>
    <definedName name="Z_TX_77_2_E">DICCIONARIO!$G$304</definedName>
    <definedName name="Z_TX_77_2_F">DICCIONARIO!$H$304</definedName>
    <definedName name="Z_TX_77_2_I">DICCIONARIO!$J$304</definedName>
    <definedName name="Z_TX_77_2_O">DICCIONARIO!$E$304</definedName>
    <definedName name="Z_TX_77_2_P">DICCIONARIO!$I$304</definedName>
    <definedName name="Z_TX_77_2_S">DICCIONARIO!$F$304</definedName>
    <definedName name="Z_TX_77_3_">DICCIONARIO!$M$305</definedName>
    <definedName name="Z_TX_77_3_CS">DICCIONARIO!$L$305</definedName>
    <definedName name="Z_TX_77_3_D">DICCIONARIO!$K$305</definedName>
    <definedName name="Z_TX_77_3_E">DICCIONARIO!$G$305</definedName>
    <definedName name="Z_TX_77_3_F">DICCIONARIO!$H$305</definedName>
    <definedName name="Z_TX_77_3_I">DICCIONARIO!$J$305</definedName>
    <definedName name="Z_TX_77_3_O">DICCIONARIO!$E$305</definedName>
    <definedName name="Z_TX_77_3_P">DICCIONARIO!$I$305</definedName>
    <definedName name="Z_TX_77_3_S">DICCIONARIO!$F$305</definedName>
    <definedName name="Z_TX_77_4_">DICCIONARIO!$M$306</definedName>
    <definedName name="Z_TX_77_4_CS">DICCIONARIO!$L$306</definedName>
    <definedName name="Z_TX_77_4_D">DICCIONARIO!$K$306</definedName>
    <definedName name="Z_TX_77_4_E">DICCIONARIO!$G$306</definedName>
    <definedName name="Z_TX_77_4_F">DICCIONARIO!$H$306</definedName>
    <definedName name="Z_TX_77_4_I">DICCIONARIO!$J$306</definedName>
    <definedName name="Z_TX_77_4_O">DICCIONARIO!$E$306</definedName>
    <definedName name="Z_TX_77_4_P">DICCIONARIO!$I$306</definedName>
    <definedName name="Z_TX_77_4_S">DICCIONARIO!$F$306</definedName>
    <definedName name="Z_TX_78_">DICCIONARIO!$M$307</definedName>
    <definedName name="Z_TX_78_CS">DICCIONARIO!$L$307</definedName>
    <definedName name="Z_TX_78_D">DICCIONARIO!$K$307</definedName>
    <definedName name="Z_TX_78_E">DICCIONARIO!$G$307</definedName>
    <definedName name="Z_TX_78_F">DICCIONARIO!$H$307</definedName>
    <definedName name="Z_TX_78_I">DICCIONARIO!$J$307</definedName>
    <definedName name="Z_TX_78_O">DICCIONARIO!$E$307</definedName>
    <definedName name="Z_TX_78_P">DICCIONARIO!$I$307</definedName>
    <definedName name="Z_TX_78_S">DICCIONARIO!$F$307</definedName>
    <definedName name="Z_TX_79_">DICCIONARIO!$M$308</definedName>
    <definedName name="Z_TX_79_CS">DICCIONARIO!$L$308</definedName>
    <definedName name="Z_TX_79_D">DICCIONARIO!$K$308</definedName>
    <definedName name="Z_TX_79_E">DICCIONARIO!$G$308</definedName>
    <definedName name="Z_TX_79_F">DICCIONARIO!$H$308</definedName>
    <definedName name="Z_TX_79_I">DICCIONARIO!$J$308</definedName>
    <definedName name="Z_TX_79_O">DICCIONARIO!$E$308</definedName>
    <definedName name="Z_TX_79_P">DICCIONARIO!$I$308</definedName>
    <definedName name="Z_TX_79_S">DICCIONARIO!$F$308</definedName>
    <definedName name="Z_TX_80_">DICCIONARIO!$M$309</definedName>
    <definedName name="Z_TX_80_CS">DICCIONARIO!$L$309</definedName>
    <definedName name="Z_TX_80_D">DICCIONARIO!$K$309</definedName>
    <definedName name="Z_TX_80_E">DICCIONARIO!$G$309</definedName>
    <definedName name="Z_TX_80_F">DICCIONARIO!$H$309</definedName>
    <definedName name="Z_TX_80_I">DICCIONARIO!$J$309</definedName>
    <definedName name="Z_TX_80_O">DICCIONARIO!$E$309</definedName>
    <definedName name="Z_TX_80_P">DICCIONARIO!$I$309</definedName>
    <definedName name="Z_TX_80_S">DICCIONARIO!$F$309</definedName>
    <definedName name="Z_TX_81_">DICCIONARIO!$M$310</definedName>
    <definedName name="Z_TX_81_CS">DICCIONARIO!$L$310</definedName>
    <definedName name="Z_TX_81_D">DICCIONARIO!$K$310</definedName>
    <definedName name="Z_TX_81_E">DICCIONARIO!$G$310</definedName>
    <definedName name="Z_TX_81_F">DICCIONARIO!$H$310</definedName>
    <definedName name="Z_TX_81_I">DICCIONARIO!$J$310</definedName>
    <definedName name="Z_TX_81_O">DICCIONARIO!$E$310</definedName>
    <definedName name="Z_TX_81_P">DICCIONARIO!$I$310</definedName>
    <definedName name="Z_TX_81_S">DICCIONARIO!$F$310</definedName>
    <definedName name="Z_TX_82_">DICCIONARIO!$M$311</definedName>
    <definedName name="Z_TX_82_CS">DICCIONARIO!$L$311</definedName>
    <definedName name="Z_TX_82_D">DICCIONARIO!$K$311</definedName>
    <definedName name="Z_TX_82_E">DICCIONARIO!$G$311</definedName>
    <definedName name="Z_TX_82_F">DICCIONARIO!$H$311</definedName>
    <definedName name="Z_TX_82_I">DICCIONARIO!$J$311</definedName>
    <definedName name="Z_TX_82_O">DICCIONARIO!$E$311</definedName>
    <definedName name="Z_TX_82_P">DICCIONARIO!$I$311</definedName>
    <definedName name="Z_TX_82_S">DICCIONARIO!$F$311</definedName>
    <definedName name="Z_TX_83_">DICCIONARIO!$M$312</definedName>
    <definedName name="Z_TX_83_1_">DICCIONARIO!$M$313</definedName>
    <definedName name="Z_TX_83_1_CS">DICCIONARIO!$L$313</definedName>
    <definedName name="Z_TX_83_1_D">DICCIONARIO!$K$313</definedName>
    <definedName name="Z_TX_83_1_E">DICCIONARIO!$G$313</definedName>
    <definedName name="Z_TX_83_1_F">DICCIONARIO!$H$313</definedName>
    <definedName name="Z_TX_83_1_I">DICCIONARIO!$J$313</definedName>
    <definedName name="Z_TX_83_1_O">DICCIONARIO!$E$313</definedName>
    <definedName name="Z_TX_83_1_P">DICCIONARIO!$I$313</definedName>
    <definedName name="Z_TX_83_1_S">DICCIONARIO!$F$313</definedName>
    <definedName name="Z_TX_83_CS">DICCIONARIO!$L$312</definedName>
    <definedName name="Z_TX_83_D">DICCIONARIO!$K$312</definedName>
    <definedName name="Z_TX_83_E">DICCIONARIO!$G$312</definedName>
    <definedName name="Z_TX_83_F">DICCIONARIO!$H$312</definedName>
    <definedName name="Z_TX_83_I">DICCIONARIO!$J$312</definedName>
    <definedName name="Z_TX_83_O">DICCIONARIO!$E$312</definedName>
    <definedName name="Z_TX_83_P">DICCIONARIO!$I$312</definedName>
    <definedName name="Z_TX_83_S">DICCIONARIO!$F$312</definedName>
    <definedName name="Z_TX_84_1_">DICCIONARIO!$M$314</definedName>
    <definedName name="Z_TX_84_1_CS">DICCIONARIO!$L$314</definedName>
    <definedName name="Z_TX_84_1_D">DICCIONARIO!$K$314</definedName>
    <definedName name="Z_TX_84_1_E">DICCIONARIO!$G$314</definedName>
    <definedName name="Z_TX_84_1_F">DICCIONARIO!$H$314</definedName>
    <definedName name="Z_TX_84_1_I">DICCIONARIO!$J$314</definedName>
    <definedName name="Z_TX_84_1_O">DICCIONARIO!$E$314</definedName>
    <definedName name="Z_TX_84_1_P">DICCIONARIO!$I$314</definedName>
    <definedName name="Z_TX_84_1_S">DICCIONARIO!$F$314</definedName>
    <definedName name="Z_TX_84_2_">DICCIONARIO!$M$315</definedName>
    <definedName name="Z_TX_84_2_CS">DICCIONARIO!$L$315</definedName>
    <definedName name="Z_TX_84_2_D">DICCIONARIO!$K$315</definedName>
    <definedName name="Z_TX_84_2_E">DICCIONARIO!$G$315</definedName>
    <definedName name="Z_TX_84_2_F">DICCIONARIO!$H$315</definedName>
    <definedName name="Z_TX_84_2_I">DICCIONARIO!$J$315</definedName>
    <definedName name="Z_TX_84_2_O">DICCIONARIO!$E$315</definedName>
    <definedName name="Z_TX_84_2_P">DICCIONARIO!$I$315</definedName>
    <definedName name="Z_TX_84_2_S">DICCIONARIO!$F$315</definedName>
    <definedName name="Z_TX_84_3_">DICCIONARIO!$M$316</definedName>
    <definedName name="Z_TX_84_3_CS">DICCIONARIO!$L$316</definedName>
    <definedName name="Z_TX_84_3_D">DICCIONARIO!$K$316</definedName>
    <definedName name="Z_TX_84_3_E">DICCIONARIO!$G$316</definedName>
    <definedName name="Z_TX_84_3_F">DICCIONARIO!$H$316</definedName>
    <definedName name="Z_TX_84_3_I">DICCIONARIO!$J$316</definedName>
    <definedName name="Z_TX_84_3_O">DICCIONARIO!$E$316</definedName>
    <definedName name="Z_TX_84_3_P">DICCIONARIO!$I$316</definedName>
    <definedName name="Z_TX_84_3_S">DICCIONARIO!$F$316</definedName>
    <definedName name="Z_TX_85_1_">DICCIONARIO!$M$317</definedName>
    <definedName name="Z_TX_85_1_CS">DICCIONARIO!$L$317</definedName>
    <definedName name="Z_TX_85_1_D">DICCIONARIO!$K$317</definedName>
    <definedName name="Z_TX_85_1_E">DICCIONARIO!$G$317</definedName>
    <definedName name="Z_TX_85_1_F">DICCIONARIO!$H$317</definedName>
    <definedName name="Z_TX_85_1_I">DICCIONARIO!$J$317</definedName>
    <definedName name="Z_TX_85_1_O">DICCIONARIO!$E$317</definedName>
    <definedName name="Z_TX_85_1_P">DICCIONARIO!$I$317</definedName>
    <definedName name="Z_TX_85_1_S">DICCIONARIO!$F$317</definedName>
    <definedName name="Z_TX_85_2_">DICCIONARIO!$M$318</definedName>
    <definedName name="Z_TX_85_2_CS">DICCIONARIO!$L$318</definedName>
    <definedName name="Z_TX_85_2_D">DICCIONARIO!$K$318</definedName>
    <definedName name="Z_TX_85_2_E">DICCIONARIO!$G$318</definedName>
    <definedName name="Z_TX_85_2_F">DICCIONARIO!$H$318</definedName>
    <definedName name="Z_TX_85_2_I">DICCIONARIO!$J$318</definedName>
    <definedName name="Z_TX_85_2_O">DICCIONARIO!$E$318</definedName>
    <definedName name="Z_TX_85_2_P">DICCIONARIO!$I$318</definedName>
    <definedName name="Z_TX_85_2_S">DICCIONARIO!$F$318</definedName>
    <definedName name="Z_TX_85_3_">DICCIONARIO!$M$319</definedName>
    <definedName name="Z_TX_85_3_CS">DICCIONARIO!$L$319</definedName>
    <definedName name="Z_TX_85_3_D">DICCIONARIO!$K$319</definedName>
    <definedName name="Z_TX_85_3_E">DICCIONARIO!$G$319</definedName>
    <definedName name="Z_TX_85_3_F">DICCIONARIO!$H$319</definedName>
    <definedName name="Z_TX_85_3_I">DICCIONARIO!$J$319</definedName>
    <definedName name="Z_TX_85_3_O">DICCIONARIO!$E$319</definedName>
    <definedName name="Z_TX_85_3_P">DICCIONARIO!$I$319</definedName>
    <definedName name="Z_TX_85_3_S">DICCIONARIO!$F$319</definedName>
    <definedName name="Z_TX_86_">DICCIONARIO!$M$320</definedName>
    <definedName name="Z_TX_86_CS">DICCIONARIO!$L$320</definedName>
    <definedName name="Z_TX_86_D">DICCIONARIO!$K$320</definedName>
    <definedName name="Z_TX_86_E">DICCIONARIO!$G$320</definedName>
    <definedName name="Z_TX_86_F">DICCIONARIO!$H$320</definedName>
    <definedName name="Z_TX_86_I">DICCIONARIO!$J$320</definedName>
    <definedName name="Z_TX_86_O">DICCIONARIO!$E$320</definedName>
    <definedName name="Z_TX_86_P">DICCIONARIO!$I$320</definedName>
    <definedName name="Z_TX_86_S">DICCIONARIO!$F$320</definedName>
    <definedName name="Z_TX_87_1_">DICCIONARIO!$M$321</definedName>
    <definedName name="Z_TX_87_1_CS">DICCIONARIO!$L$321</definedName>
    <definedName name="Z_TX_87_1_D">DICCIONARIO!$K$321</definedName>
    <definedName name="Z_TX_87_1_E">DICCIONARIO!$G$321</definedName>
    <definedName name="Z_TX_87_1_F">DICCIONARIO!$H$321</definedName>
    <definedName name="Z_TX_87_1_I">DICCIONARIO!$J$321</definedName>
    <definedName name="Z_TX_87_1_O">DICCIONARIO!$E$321</definedName>
    <definedName name="Z_TX_87_1_P">DICCIONARIO!$I$321</definedName>
    <definedName name="Z_TX_87_1_S">DICCIONARIO!$F$321</definedName>
    <definedName name="Z_TX_87_2_">DICCIONARIO!$M$322</definedName>
    <definedName name="Z_TX_87_2_CS">DICCIONARIO!$L$322</definedName>
    <definedName name="Z_TX_87_2_D">DICCIONARIO!$K$322</definedName>
    <definedName name="Z_TX_87_2_E">DICCIONARIO!$G$322</definedName>
    <definedName name="Z_TX_87_2_F">DICCIONARIO!$H$322</definedName>
    <definedName name="Z_TX_87_2_I">DICCIONARIO!$J$322</definedName>
    <definedName name="Z_TX_87_2_O">DICCIONARIO!$E$322</definedName>
    <definedName name="Z_TX_87_2_P">DICCIONARIO!$I$322</definedName>
    <definedName name="Z_TX_87_2_S">DICCIONARIO!$F$322</definedName>
    <definedName name="Z_TX_87_3_">DICCIONARIO!$M$323</definedName>
    <definedName name="Z_TX_87_3_CS">DICCIONARIO!$L$323</definedName>
    <definedName name="Z_TX_87_3_D">DICCIONARIO!$K$323</definedName>
    <definedName name="Z_TX_87_3_E">DICCIONARIO!$G$323</definedName>
    <definedName name="Z_TX_87_3_F">DICCIONARIO!$H$323</definedName>
    <definedName name="Z_TX_87_3_I">DICCIONARIO!$J$323</definedName>
    <definedName name="Z_TX_87_3_O">DICCIONARIO!$E$323</definedName>
    <definedName name="Z_TX_87_3_P">DICCIONARIO!$I$323</definedName>
    <definedName name="Z_TX_87_3_S">DICCIONARIO!$F$323</definedName>
    <definedName name="Z_TX_87_4_">DICCIONARIO!$M$324</definedName>
    <definedName name="Z_TX_87_4_CS">DICCIONARIO!$L$324</definedName>
    <definedName name="Z_TX_87_4_D">DICCIONARIO!$K$324</definedName>
    <definedName name="Z_TX_87_4_E">DICCIONARIO!$G$324</definedName>
    <definedName name="Z_TX_87_4_F">DICCIONARIO!$H$324</definedName>
    <definedName name="Z_TX_87_4_I">DICCIONARIO!$J$324</definedName>
    <definedName name="Z_TX_87_4_O">DICCIONARIO!$E$324</definedName>
    <definedName name="Z_TX_87_4_P">DICCIONARIO!$I$324</definedName>
    <definedName name="Z_TX_87_4_S">DICCIONARIO!$F$324</definedName>
    <definedName name="Z_TX_87_5_">DICCIONARIO!$M$325</definedName>
    <definedName name="Z_TX_87_5_CS">DICCIONARIO!$L$325</definedName>
    <definedName name="Z_TX_87_5_D">DICCIONARIO!$K$325</definedName>
    <definedName name="Z_TX_87_5_E">DICCIONARIO!$G$325</definedName>
    <definedName name="Z_TX_87_5_F">DICCIONARIO!$H$325</definedName>
    <definedName name="Z_TX_87_5_I">DICCIONARIO!$J$325</definedName>
    <definedName name="Z_TX_87_5_O">DICCIONARIO!$E$325</definedName>
    <definedName name="Z_TX_87_5_P">DICCIONARIO!$I$325</definedName>
    <definedName name="Z_TX_87_5_S">DICCIONARIO!$F$325</definedName>
    <definedName name="Z_TX_87_6_">DICCIONARIO!$M$326</definedName>
    <definedName name="Z_TX_87_6_CS">DICCIONARIO!$L$326</definedName>
    <definedName name="Z_TX_87_6_D">DICCIONARIO!$K$326</definedName>
    <definedName name="Z_TX_87_6_E">DICCIONARIO!$G$326</definedName>
    <definedName name="Z_TX_87_6_F">DICCIONARIO!$H$326</definedName>
    <definedName name="Z_TX_87_6_I">DICCIONARIO!$J$326</definedName>
    <definedName name="Z_TX_87_6_O">DICCIONARIO!$E$326</definedName>
    <definedName name="Z_TX_87_6_P">DICCIONARIO!$I$326</definedName>
    <definedName name="Z_TX_87_6_S">DICCIONARIO!$F$326</definedName>
    <definedName name="Z_TX_87_7_">DICCIONARIO!$M$327</definedName>
    <definedName name="Z_TX_87_7_CS">DICCIONARIO!$L$327</definedName>
    <definedName name="Z_TX_87_7_D">DICCIONARIO!$K$327</definedName>
    <definedName name="Z_TX_87_7_E">DICCIONARIO!$G$327</definedName>
    <definedName name="Z_TX_87_7_F">DICCIONARIO!$H$327</definedName>
    <definedName name="Z_TX_87_7_I">DICCIONARIO!$J$327</definedName>
    <definedName name="Z_TX_87_7_O">DICCIONARIO!$E$327</definedName>
    <definedName name="Z_TX_87_7_P">DICCIONARIO!$I$327</definedName>
    <definedName name="Z_TX_87_7_S">DICCIONARIO!$F$327</definedName>
    <definedName name="Z_TX_87_8_">DICCIONARIO!$M$328</definedName>
    <definedName name="Z_TX_87_8_CS">DICCIONARIO!$L$328</definedName>
    <definedName name="Z_TX_87_8_D">DICCIONARIO!$K$328</definedName>
    <definedName name="Z_TX_87_8_E">DICCIONARIO!$G$328</definedName>
    <definedName name="Z_TX_87_8_F">DICCIONARIO!$H$328</definedName>
    <definedName name="Z_TX_87_8_I">DICCIONARIO!$J$328</definedName>
    <definedName name="Z_TX_87_8_O">DICCIONARIO!$E$328</definedName>
    <definedName name="Z_TX_87_8_P">DICCIONARIO!$I$328</definedName>
    <definedName name="Z_TX_87_8_S">DICCIONARIO!$F$328</definedName>
    <definedName name="Z_TX_88_1_">DICCIONARIO!$M$329</definedName>
    <definedName name="Z_TX_88_1_CS">DICCIONARIO!$L$329</definedName>
    <definedName name="Z_TX_88_1_D">DICCIONARIO!$K$329</definedName>
    <definedName name="Z_TX_88_1_E">DICCIONARIO!$G$329</definedName>
    <definedName name="Z_TX_88_1_F">DICCIONARIO!$H$329</definedName>
    <definedName name="Z_TX_88_1_I">DICCIONARIO!$J$329</definedName>
    <definedName name="Z_TX_88_1_O">DICCIONARIO!$E$329</definedName>
    <definedName name="Z_TX_88_1_P">DICCIONARIO!$I$329</definedName>
    <definedName name="Z_TX_88_1_S">DICCIONARIO!$F$329</definedName>
    <definedName name="Z_TX_88_2_">DICCIONARIO!$M$330</definedName>
    <definedName name="Z_TX_88_2_CS">DICCIONARIO!$L$330</definedName>
    <definedName name="Z_TX_88_2_D">DICCIONARIO!$K$330</definedName>
    <definedName name="Z_TX_88_2_E">DICCIONARIO!$G$330</definedName>
    <definedName name="Z_TX_88_2_F">DICCIONARIO!$H$330</definedName>
    <definedName name="Z_TX_88_2_I">DICCIONARIO!$J$330</definedName>
    <definedName name="Z_TX_88_2_O">DICCIONARIO!$E$330</definedName>
    <definedName name="Z_TX_88_2_P">DICCIONARIO!$I$330</definedName>
    <definedName name="Z_TX_88_2_S">DICCIONARIO!$F$330</definedName>
    <definedName name="Z_TX_88_3_">DICCIONARIO!$M$331</definedName>
    <definedName name="Z_TX_88_3_CS">DICCIONARIO!$L$331</definedName>
    <definedName name="Z_TX_88_3_D">DICCIONARIO!$K$331</definedName>
    <definedName name="Z_TX_88_3_E">DICCIONARIO!$G$331</definedName>
    <definedName name="Z_TX_88_3_F">DICCIONARIO!$H$331</definedName>
    <definedName name="Z_TX_88_3_I">DICCIONARIO!$J$331</definedName>
    <definedName name="Z_TX_88_3_O">DICCIONARIO!$E$331</definedName>
    <definedName name="Z_TX_88_3_P">DICCIONARIO!$I$331</definedName>
    <definedName name="Z_TX_88_3_S">DICCIONARIO!$F$331</definedName>
    <definedName name="Z_TX_88_4_">DICCIONARIO!$M$332</definedName>
    <definedName name="Z_TX_88_4_CS">DICCIONARIO!$L$332</definedName>
    <definedName name="Z_TX_88_4_D">DICCIONARIO!$K$332</definedName>
    <definedName name="Z_TX_88_4_E">DICCIONARIO!$G$332</definedName>
    <definedName name="Z_TX_88_4_F">DICCIONARIO!$H$332</definedName>
    <definedName name="Z_TX_88_4_I">DICCIONARIO!$J$332</definedName>
    <definedName name="Z_TX_88_4_O">DICCIONARIO!$E$332</definedName>
    <definedName name="Z_TX_88_4_P">DICCIONARIO!$I$332</definedName>
    <definedName name="Z_TX_88_4_S">DICCIONARIO!$F$332</definedName>
    <definedName name="Z_TX_88_5_">DICCIONARIO!$M$333</definedName>
    <definedName name="Z_TX_88_5_CS">DICCIONARIO!$L$333</definedName>
    <definedName name="Z_TX_88_5_D">DICCIONARIO!$K$333</definedName>
    <definedName name="Z_TX_88_5_E">DICCIONARIO!$G$333</definedName>
    <definedName name="Z_TX_88_5_F">DICCIONARIO!$H$333</definedName>
    <definedName name="Z_TX_88_5_I">DICCIONARIO!$J$333</definedName>
    <definedName name="Z_TX_88_5_O">DICCIONARIO!$E$333</definedName>
    <definedName name="Z_TX_88_5_P">DICCIONARIO!$I$333</definedName>
    <definedName name="Z_TX_88_5_S">DICCIONARIO!$F$333</definedName>
    <definedName name="Z_TX_88_6_">DICCIONARIO!$M$334</definedName>
    <definedName name="Z_TX_88_6_CS">DICCIONARIO!$L$334</definedName>
    <definedName name="Z_TX_88_6_D">DICCIONARIO!$K$334</definedName>
    <definedName name="Z_TX_88_6_E">DICCIONARIO!$G$334</definedName>
    <definedName name="Z_TX_88_6_F">DICCIONARIO!$H$334</definedName>
    <definedName name="Z_TX_88_6_I">DICCIONARIO!$J$334</definedName>
    <definedName name="Z_TX_88_6_O">DICCIONARIO!$E$334</definedName>
    <definedName name="Z_TX_88_6_P">DICCIONARIO!$I$334</definedName>
    <definedName name="Z_TX_88_6_S">DICCIONARIO!$F$334</definedName>
    <definedName name="Z_TX_88_7_">DICCIONARIO!$M$335</definedName>
    <definedName name="Z_TX_88_7_CS">DICCIONARIO!$L$335</definedName>
    <definedName name="Z_TX_88_7_D">DICCIONARIO!$K$335</definedName>
    <definedName name="Z_TX_88_7_E">DICCIONARIO!$G$335</definedName>
    <definedName name="Z_TX_88_7_F">DICCIONARIO!$H$335</definedName>
    <definedName name="Z_TX_88_7_I">DICCIONARIO!$J$335</definedName>
    <definedName name="Z_TX_88_7_O">DICCIONARIO!$E$335</definedName>
    <definedName name="Z_TX_88_7_P">DICCIONARIO!$I$335</definedName>
    <definedName name="Z_TX_88_7_S">DICCIONARIO!$F$335</definedName>
    <definedName name="Z_TX_88_8_">DICCIONARIO!$M$336</definedName>
    <definedName name="Z_TX_88_8_CS">DICCIONARIO!$L$336</definedName>
    <definedName name="Z_TX_88_8_D">DICCIONARIO!$K$336</definedName>
    <definedName name="Z_TX_88_8_E">DICCIONARIO!$G$336</definedName>
    <definedName name="Z_TX_88_8_F">DICCIONARIO!$H$336</definedName>
    <definedName name="Z_TX_88_8_I">DICCIONARIO!$J$336</definedName>
    <definedName name="Z_TX_88_8_O">DICCIONARIO!$E$336</definedName>
    <definedName name="Z_TX_88_8_P">DICCIONARIO!$I$336</definedName>
    <definedName name="Z_TX_88_8_S">DICCIONARIO!$F$336</definedName>
    <definedName name="Z_TX_89_1_">DICCIONARIO!$M$337</definedName>
    <definedName name="Z_TX_89_1_CS">DICCIONARIO!$L$337</definedName>
    <definedName name="Z_TX_89_1_D">DICCIONARIO!$K$337</definedName>
    <definedName name="Z_TX_89_1_E">DICCIONARIO!$G$337</definedName>
    <definedName name="Z_TX_89_1_F">DICCIONARIO!$H$337</definedName>
    <definedName name="Z_TX_89_1_I">DICCIONARIO!$J$337</definedName>
    <definedName name="Z_TX_89_1_O">DICCIONARIO!$E$337</definedName>
    <definedName name="Z_TX_89_1_P">DICCIONARIO!$I$337</definedName>
    <definedName name="Z_TX_89_1_S">DICCIONARIO!$F$337</definedName>
    <definedName name="Z_TX_89_2_">DICCIONARIO!$M$338</definedName>
    <definedName name="Z_TX_89_2_CS">DICCIONARIO!$L$338</definedName>
    <definedName name="Z_TX_89_2_D">DICCIONARIO!$K$338</definedName>
    <definedName name="Z_TX_89_2_E">DICCIONARIO!$G$338</definedName>
    <definedName name="Z_TX_89_2_F">DICCIONARIO!$H$338</definedName>
    <definedName name="Z_TX_89_2_I">DICCIONARIO!$J$338</definedName>
    <definedName name="Z_TX_89_2_O">DICCIONARIO!$E$338</definedName>
    <definedName name="Z_TX_89_2_P">DICCIONARIO!$I$338</definedName>
    <definedName name="Z_TX_89_2_S">DICCIONARIO!$F$338</definedName>
    <definedName name="Z_TX_89_3_">DICCIONARIO!$M$339</definedName>
    <definedName name="Z_TX_89_3_CS">DICCIONARIO!$L$339</definedName>
    <definedName name="Z_TX_89_3_D">DICCIONARIO!$K$339</definedName>
    <definedName name="Z_TX_89_3_E">DICCIONARIO!$G$339</definedName>
    <definedName name="Z_TX_89_3_F">DICCIONARIO!$H$339</definedName>
    <definedName name="Z_TX_89_3_I">DICCIONARIO!$J$339</definedName>
    <definedName name="Z_TX_89_3_O">DICCIONARIO!$E$339</definedName>
    <definedName name="Z_TX_89_3_P">DICCIONARIO!$I$339</definedName>
    <definedName name="Z_TX_89_3_S">DICCIONARIO!$F$339</definedName>
    <definedName name="Z_TX_90_1_">DICCIONARIO!$M$340</definedName>
    <definedName name="Z_TX_90_1_CS">DICCIONARIO!$L$340</definedName>
    <definedName name="Z_TX_90_1_D">DICCIONARIO!$K$340</definedName>
    <definedName name="Z_TX_90_1_E">DICCIONARIO!$G$340</definedName>
    <definedName name="Z_TX_90_1_F">DICCIONARIO!$H$340</definedName>
    <definedName name="Z_TX_90_1_I">DICCIONARIO!$J$340</definedName>
    <definedName name="Z_TX_90_1_O">DICCIONARIO!$E$340</definedName>
    <definedName name="Z_TX_90_1_P">DICCIONARIO!$I$340</definedName>
    <definedName name="Z_TX_90_1_S">DICCIONARIO!$F$340</definedName>
    <definedName name="Z_TX_90_2_">DICCIONARIO!$M$341</definedName>
    <definedName name="Z_TX_90_2_CS">DICCIONARIO!$L$341</definedName>
    <definedName name="Z_TX_90_2_D">DICCIONARIO!$K$341</definedName>
    <definedName name="Z_TX_90_2_E">DICCIONARIO!$G$341</definedName>
    <definedName name="Z_TX_90_2_F">DICCIONARIO!$H$341</definedName>
    <definedName name="Z_TX_90_2_I">DICCIONARIO!$J$341</definedName>
    <definedName name="Z_TX_90_2_O">DICCIONARIO!$E$341</definedName>
    <definedName name="Z_TX_90_2_P">DICCIONARIO!$I$341</definedName>
    <definedName name="Z_TX_90_2_S">DICCIONARIO!$F$341</definedName>
    <definedName name="Z_TX_91_">DICCIONARIO!$M$342</definedName>
    <definedName name="Z_TX_91_CS">DICCIONARIO!$L$342</definedName>
    <definedName name="Z_TX_91_D">DICCIONARIO!$K$342</definedName>
    <definedName name="Z_TX_91_E">DICCIONARIO!$G$342</definedName>
    <definedName name="Z_TX_91_F">DICCIONARIO!$H$342</definedName>
    <definedName name="Z_TX_91_I">DICCIONARIO!$J$342</definedName>
    <definedName name="Z_TX_91_O">DICCIONARIO!$E$342</definedName>
    <definedName name="Z_TX_91_P">DICCIONARIO!$I$342</definedName>
    <definedName name="Z_TX_91_S">DICCIONARIO!$F$342</definedName>
    <definedName name="Z_TX_92_1_">DICCIONARIO!$M$343</definedName>
    <definedName name="Z_TX_92_1_CS">DICCIONARIO!$L$343</definedName>
    <definedName name="Z_TX_92_1_D">DICCIONARIO!$K$343</definedName>
    <definedName name="Z_TX_92_1_E">DICCIONARIO!$G$343</definedName>
    <definedName name="Z_TX_92_1_F">DICCIONARIO!$H$343</definedName>
    <definedName name="Z_TX_92_1_I">DICCIONARIO!$J$343</definedName>
    <definedName name="Z_TX_92_1_O">DICCIONARIO!$E$343</definedName>
    <definedName name="Z_TX_92_1_P">DICCIONARIO!$I$343</definedName>
    <definedName name="Z_TX_92_1_S">DICCIONARIO!$F$343</definedName>
    <definedName name="Z_TX_92_10_">DICCIONARIO!$M$352</definedName>
    <definedName name="Z_TX_92_10_CS">DICCIONARIO!$L$352</definedName>
    <definedName name="Z_TX_92_10_D">DICCIONARIO!$K$352</definedName>
    <definedName name="Z_TX_92_10_E">DICCIONARIO!$G$352</definedName>
    <definedName name="Z_TX_92_10_F">DICCIONARIO!$H$352</definedName>
    <definedName name="Z_TX_92_10_I">DICCIONARIO!$J$352</definedName>
    <definedName name="Z_TX_92_10_O">DICCIONARIO!$E$352</definedName>
    <definedName name="Z_TX_92_10_P">DICCIONARIO!$I$352</definedName>
    <definedName name="Z_TX_92_10_S">DICCIONARIO!$F$352</definedName>
    <definedName name="Z_TX_92_11_">DICCIONARIO!$M$353</definedName>
    <definedName name="Z_TX_92_11_CS">DICCIONARIO!$L$353</definedName>
    <definedName name="Z_TX_92_11_D">DICCIONARIO!$K$353</definedName>
    <definedName name="Z_TX_92_11_E">DICCIONARIO!$G$353</definedName>
    <definedName name="Z_TX_92_11_F">DICCIONARIO!$H$353</definedName>
    <definedName name="Z_TX_92_11_I">DICCIONARIO!$J$353</definedName>
    <definedName name="Z_TX_92_11_O">DICCIONARIO!$E$353</definedName>
    <definedName name="Z_TX_92_11_P">DICCIONARIO!$I$353</definedName>
    <definedName name="Z_TX_92_11_S">DICCIONARIO!$F$353</definedName>
    <definedName name="Z_TX_92_12_">DICCIONARIO!$M$354</definedName>
    <definedName name="Z_TX_92_12_CS">DICCIONARIO!$L$354</definedName>
    <definedName name="Z_TX_92_12_D">DICCIONARIO!$K$354</definedName>
    <definedName name="Z_TX_92_12_E">DICCIONARIO!$G$354</definedName>
    <definedName name="Z_TX_92_12_F">DICCIONARIO!$H$354</definedName>
    <definedName name="Z_TX_92_12_I">DICCIONARIO!$J$354</definedName>
    <definedName name="Z_TX_92_12_O">DICCIONARIO!$E$354</definedName>
    <definedName name="Z_TX_92_12_P">DICCIONARIO!$I$354</definedName>
    <definedName name="Z_TX_92_12_S">DICCIONARIO!$F$354</definedName>
    <definedName name="Z_TX_92_13_">DICCIONARIO!$M$355</definedName>
    <definedName name="Z_TX_92_13_CS">DICCIONARIO!$L$355</definedName>
    <definedName name="Z_TX_92_13_D">DICCIONARIO!$K$355</definedName>
    <definedName name="Z_TX_92_13_E">DICCIONARIO!$G$355</definedName>
    <definedName name="Z_TX_92_13_F">DICCIONARIO!$H$355</definedName>
    <definedName name="Z_TX_92_13_I">DICCIONARIO!$J$355</definedName>
    <definedName name="Z_TX_92_13_O">DICCIONARIO!$E$355</definedName>
    <definedName name="Z_TX_92_13_P">DICCIONARIO!$I$355</definedName>
    <definedName name="Z_TX_92_13_S">DICCIONARIO!$F$355</definedName>
    <definedName name="Z_TX_92_14_">DICCIONARIO!$M$356</definedName>
    <definedName name="Z_TX_92_14_CS">DICCIONARIO!$L$356</definedName>
    <definedName name="Z_TX_92_14_D">DICCIONARIO!$K$356</definedName>
    <definedName name="Z_TX_92_14_E">DICCIONARIO!$G$356</definedName>
    <definedName name="Z_TX_92_14_F">DICCIONARIO!$H$356</definedName>
    <definedName name="Z_TX_92_14_I">DICCIONARIO!$J$356</definedName>
    <definedName name="Z_TX_92_14_O">DICCIONARIO!$E$356</definedName>
    <definedName name="Z_TX_92_14_P">DICCIONARIO!$I$356</definedName>
    <definedName name="Z_TX_92_14_S">DICCIONARIO!$F$356</definedName>
    <definedName name="Z_TX_92_15_">DICCIONARIO!$M$357</definedName>
    <definedName name="Z_TX_92_15_CS">DICCIONARIO!$L$357</definedName>
    <definedName name="Z_TX_92_15_D">DICCIONARIO!$K$357</definedName>
    <definedName name="Z_TX_92_15_E">DICCIONARIO!$G$357</definedName>
    <definedName name="Z_TX_92_15_F">DICCIONARIO!$H$357</definedName>
    <definedName name="Z_TX_92_15_I">DICCIONARIO!$J$357</definedName>
    <definedName name="Z_TX_92_15_O">DICCIONARIO!$E$357</definedName>
    <definedName name="Z_TX_92_15_P">DICCIONARIO!$I$357</definedName>
    <definedName name="Z_TX_92_15_S">DICCIONARIO!$F$357</definedName>
    <definedName name="Z_TX_92_16_">DICCIONARIO!$M$358</definedName>
    <definedName name="Z_TX_92_16_CS">DICCIONARIO!$L$358</definedName>
    <definedName name="Z_TX_92_16_D">DICCIONARIO!$K$358</definedName>
    <definedName name="Z_TX_92_16_E">DICCIONARIO!$G$358</definedName>
    <definedName name="Z_TX_92_16_F">DICCIONARIO!$H$358</definedName>
    <definedName name="Z_TX_92_16_I">DICCIONARIO!$J$358</definedName>
    <definedName name="Z_TX_92_16_O">DICCIONARIO!$E$358</definedName>
    <definedName name="Z_TX_92_16_P">DICCIONARIO!$I$358</definedName>
    <definedName name="Z_TX_92_16_S">DICCIONARIO!$F$358</definedName>
    <definedName name="Z_TX_92_17_">DICCIONARIO!$M$359</definedName>
    <definedName name="Z_TX_92_17_CS">DICCIONARIO!$L$359</definedName>
    <definedName name="Z_TX_92_17_D">DICCIONARIO!$K$359</definedName>
    <definedName name="Z_TX_92_17_E">DICCIONARIO!$G$359</definedName>
    <definedName name="Z_TX_92_17_F">DICCIONARIO!$H$359</definedName>
    <definedName name="Z_TX_92_17_I">DICCIONARIO!$J$359</definedName>
    <definedName name="Z_TX_92_17_O">DICCIONARIO!$E$359</definedName>
    <definedName name="Z_TX_92_17_P">DICCIONARIO!$I$359</definedName>
    <definedName name="Z_TX_92_17_S">DICCIONARIO!$F$359</definedName>
    <definedName name="Z_TX_92_18_">DICCIONARIO!$M$360</definedName>
    <definedName name="Z_TX_92_18_CS">DICCIONARIO!$L$360</definedName>
    <definedName name="Z_TX_92_18_D">DICCIONARIO!$K$360</definedName>
    <definedName name="Z_TX_92_18_E">DICCIONARIO!$G$360</definedName>
    <definedName name="Z_TX_92_18_F">DICCIONARIO!$H$360</definedName>
    <definedName name="Z_TX_92_18_I">DICCIONARIO!$J$360</definedName>
    <definedName name="Z_TX_92_18_O">DICCIONARIO!$E$360</definedName>
    <definedName name="Z_TX_92_18_P">DICCIONARIO!$I$360</definedName>
    <definedName name="Z_TX_92_18_S">DICCIONARIO!$F$360</definedName>
    <definedName name="Z_TX_92_19_">DICCIONARIO!$M$361</definedName>
    <definedName name="Z_TX_92_19_CS">DICCIONARIO!$L$361</definedName>
    <definedName name="Z_TX_92_19_D">DICCIONARIO!$K$361</definedName>
    <definedName name="Z_TX_92_19_E">DICCIONARIO!$G$361</definedName>
    <definedName name="Z_TX_92_19_F">DICCIONARIO!$H$361</definedName>
    <definedName name="Z_TX_92_19_I">DICCIONARIO!$J$361</definedName>
    <definedName name="Z_TX_92_19_O">DICCIONARIO!$E$361</definedName>
    <definedName name="Z_TX_92_19_P">DICCIONARIO!$I$361</definedName>
    <definedName name="Z_TX_92_19_S">DICCIONARIO!$F$361</definedName>
    <definedName name="Z_TX_92_2_">DICCIONARIO!$M$344</definedName>
    <definedName name="Z_TX_92_2_CS">DICCIONARIO!$L$344</definedName>
    <definedName name="Z_TX_92_2_D">DICCIONARIO!$K$344</definedName>
    <definedName name="Z_TX_92_2_E">DICCIONARIO!$G$344</definedName>
    <definedName name="Z_TX_92_2_F">DICCIONARIO!$H$344</definedName>
    <definedName name="Z_TX_92_2_I">DICCIONARIO!$J$344</definedName>
    <definedName name="Z_TX_92_2_O">DICCIONARIO!$E$344</definedName>
    <definedName name="Z_TX_92_2_P">DICCIONARIO!$I$344</definedName>
    <definedName name="Z_TX_92_2_S">DICCIONARIO!$F$344</definedName>
    <definedName name="Z_TX_92_20_">DICCIONARIO!$M$362</definedName>
    <definedName name="Z_TX_92_20_CS">DICCIONARIO!$L$362</definedName>
    <definedName name="Z_TX_92_20_D">DICCIONARIO!$K$362</definedName>
    <definedName name="Z_TX_92_20_E">DICCIONARIO!$G$362</definedName>
    <definedName name="Z_TX_92_20_F">DICCIONARIO!$H$362</definedName>
    <definedName name="Z_TX_92_20_I">DICCIONARIO!$J$362</definedName>
    <definedName name="Z_TX_92_20_O">DICCIONARIO!$E$362</definedName>
    <definedName name="Z_TX_92_20_P">DICCIONARIO!$I$362</definedName>
    <definedName name="Z_TX_92_20_S">DICCIONARIO!$F$362</definedName>
    <definedName name="Z_TX_92_21_">DICCIONARIO!$M$363</definedName>
    <definedName name="Z_TX_92_21_CS">DICCIONARIO!$L$363</definedName>
    <definedName name="Z_TX_92_21_D">DICCIONARIO!$K$363</definedName>
    <definedName name="Z_TX_92_21_E">DICCIONARIO!$G$363</definedName>
    <definedName name="Z_TX_92_21_F">DICCIONARIO!$H$363</definedName>
    <definedName name="Z_TX_92_21_I">DICCIONARIO!$J$363</definedName>
    <definedName name="Z_TX_92_21_O">DICCIONARIO!$E$363</definedName>
    <definedName name="Z_TX_92_21_P">DICCIONARIO!$I$363</definedName>
    <definedName name="Z_TX_92_21_S">DICCIONARIO!$F$363</definedName>
    <definedName name="Z_TX_92_22_">DICCIONARIO!$M$364</definedName>
    <definedName name="Z_TX_92_22_CS">DICCIONARIO!$L$364</definedName>
    <definedName name="Z_TX_92_22_D">DICCIONARIO!$K$364</definedName>
    <definedName name="Z_TX_92_22_E">DICCIONARIO!$G$364</definedName>
    <definedName name="Z_TX_92_22_F">DICCIONARIO!$H$364</definedName>
    <definedName name="Z_TX_92_22_I">DICCIONARIO!$J$364</definedName>
    <definedName name="Z_TX_92_22_O">DICCIONARIO!$E$364</definedName>
    <definedName name="Z_TX_92_22_P">DICCIONARIO!$I$364</definedName>
    <definedName name="Z_TX_92_22_S">DICCIONARIO!$F$364</definedName>
    <definedName name="Z_TX_92_23_">DICCIONARIO!$M$365</definedName>
    <definedName name="Z_TX_92_23_CS">DICCIONARIO!$L$365</definedName>
    <definedName name="Z_TX_92_23_D">DICCIONARIO!$K$365</definedName>
    <definedName name="Z_TX_92_23_E">DICCIONARIO!$G$365</definedName>
    <definedName name="Z_TX_92_23_F">DICCIONARIO!$H$365</definedName>
    <definedName name="Z_TX_92_23_I">DICCIONARIO!$J$365</definedName>
    <definedName name="Z_TX_92_23_O">DICCIONARIO!$E$365</definedName>
    <definedName name="Z_TX_92_23_P">DICCIONARIO!$I$365</definedName>
    <definedName name="Z_TX_92_23_S">DICCIONARIO!$F$365</definedName>
    <definedName name="Z_TX_92_24_">DICCIONARIO!$M$366</definedName>
    <definedName name="Z_TX_92_24_CS">DICCIONARIO!$L$366</definedName>
    <definedName name="Z_TX_92_24_D">DICCIONARIO!$K$366</definedName>
    <definedName name="Z_TX_92_24_E">DICCIONARIO!$G$366</definedName>
    <definedName name="Z_TX_92_24_F">DICCIONARIO!$H$366</definedName>
    <definedName name="Z_TX_92_24_I">DICCIONARIO!$J$366</definedName>
    <definedName name="Z_TX_92_24_O">DICCIONARIO!$E$366</definedName>
    <definedName name="Z_TX_92_24_P">DICCIONARIO!$I$366</definedName>
    <definedName name="Z_TX_92_24_S">DICCIONARIO!$F$366</definedName>
    <definedName name="Z_TX_92_25_">DICCIONARIO!$M$367</definedName>
    <definedName name="Z_TX_92_25_CS">DICCIONARIO!$L$367</definedName>
    <definedName name="Z_TX_92_25_D">DICCIONARIO!$K$367</definedName>
    <definedName name="Z_TX_92_25_E">DICCIONARIO!$G$367</definedName>
    <definedName name="Z_TX_92_25_F">DICCIONARIO!$H$367</definedName>
    <definedName name="Z_TX_92_25_I">DICCIONARIO!$J$367</definedName>
    <definedName name="Z_TX_92_25_O">DICCIONARIO!$E$367</definedName>
    <definedName name="Z_TX_92_25_P">DICCIONARIO!$I$367</definedName>
    <definedName name="Z_TX_92_25_S">DICCIONARIO!$F$367</definedName>
    <definedName name="Z_TX_92_26_">DICCIONARIO!$M$368</definedName>
    <definedName name="Z_TX_92_26_CS">DICCIONARIO!$L$368</definedName>
    <definedName name="Z_TX_92_26_D">DICCIONARIO!$K$368</definedName>
    <definedName name="Z_TX_92_26_E">DICCIONARIO!$G$368</definedName>
    <definedName name="Z_TX_92_26_F">DICCIONARIO!$H$368</definedName>
    <definedName name="Z_TX_92_26_I">DICCIONARIO!$J$368</definedName>
    <definedName name="Z_TX_92_26_O">DICCIONARIO!$E$368</definedName>
    <definedName name="Z_TX_92_26_P">DICCIONARIO!$I$368</definedName>
    <definedName name="Z_TX_92_26_S">DICCIONARIO!$F$368</definedName>
    <definedName name="Z_TX_92_3_">DICCIONARIO!$M$345</definedName>
    <definedName name="Z_TX_92_3_CS">DICCIONARIO!$L$345</definedName>
    <definedName name="Z_TX_92_3_D">DICCIONARIO!$K$345</definedName>
    <definedName name="Z_TX_92_3_E">DICCIONARIO!$G$345</definedName>
    <definedName name="Z_TX_92_3_F">DICCIONARIO!$H$345</definedName>
    <definedName name="Z_TX_92_3_I">DICCIONARIO!$J$345</definedName>
    <definedName name="Z_TX_92_3_O">DICCIONARIO!$E$345</definedName>
    <definedName name="Z_TX_92_3_P">DICCIONARIO!$I$345</definedName>
    <definedName name="Z_TX_92_3_S">DICCIONARIO!$F$345</definedName>
    <definedName name="Z_TX_92_4_">DICCIONARIO!$M$346</definedName>
    <definedName name="Z_TX_92_4_CS">DICCIONARIO!$L$346</definedName>
    <definedName name="Z_TX_92_4_D">DICCIONARIO!$K$346</definedName>
    <definedName name="Z_TX_92_4_E">DICCIONARIO!$G$346</definedName>
    <definedName name="Z_TX_92_4_F">DICCIONARIO!$H$346</definedName>
    <definedName name="Z_TX_92_4_I">DICCIONARIO!$J$346</definedName>
    <definedName name="Z_TX_92_4_O">DICCIONARIO!$E$346</definedName>
    <definedName name="Z_TX_92_4_P">DICCIONARIO!$I$346</definedName>
    <definedName name="Z_TX_92_4_S">DICCIONARIO!$F$346</definedName>
    <definedName name="Z_TX_92_5_">DICCIONARIO!$M$347</definedName>
    <definedName name="Z_TX_92_5_CS">DICCIONARIO!$L$347</definedName>
    <definedName name="Z_TX_92_5_D">DICCIONARIO!$K$347</definedName>
    <definedName name="Z_TX_92_5_E">DICCIONARIO!$G$347</definedName>
    <definedName name="Z_TX_92_5_F">DICCIONARIO!$H$347</definedName>
    <definedName name="Z_TX_92_5_I">DICCIONARIO!$J$347</definedName>
    <definedName name="Z_TX_92_5_O">DICCIONARIO!$E$347</definedName>
    <definedName name="Z_TX_92_5_P">DICCIONARIO!$I$347</definedName>
    <definedName name="Z_TX_92_5_S">DICCIONARIO!$F$347</definedName>
    <definedName name="Z_TX_92_6_">DICCIONARIO!$M$348</definedName>
    <definedName name="Z_TX_92_6_CS">DICCIONARIO!$L$348</definedName>
    <definedName name="Z_TX_92_6_D">DICCIONARIO!$K$348</definedName>
    <definedName name="Z_TX_92_6_E">DICCIONARIO!$G$348</definedName>
    <definedName name="Z_TX_92_6_F">DICCIONARIO!$H$348</definedName>
    <definedName name="Z_TX_92_6_I">DICCIONARIO!$J$348</definedName>
    <definedName name="Z_TX_92_6_O">DICCIONARIO!$E$348</definedName>
    <definedName name="Z_TX_92_6_P">DICCIONARIO!$I$348</definedName>
    <definedName name="Z_TX_92_6_S">DICCIONARIO!$F$348</definedName>
    <definedName name="Z_TX_92_7_">DICCIONARIO!$M$349</definedName>
    <definedName name="Z_TX_92_7_CS">DICCIONARIO!$L$349</definedName>
    <definedName name="Z_TX_92_7_D">DICCIONARIO!$K$349</definedName>
    <definedName name="Z_TX_92_7_E">DICCIONARIO!$G$349</definedName>
    <definedName name="Z_TX_92_7_F">DICCIONARIO!$H$349</definedName>
    <definedName name="Z_TX_92_7_I">DICCIONARIO!$J$349</definedName>
    <definedName name="Z_TX_92_7_O">DICCIONARIO!$E$349</definedName>
    <definedName name="Z_TX_92_7_P">DICCIONARIO!$I$349</definedName>
    <definedName name="Z_TX_92_7_S">DICCIONARIO!$F$349</definedName>
    <definedName name="Z_TX_92_8_">DICCIONARIO!$M$350</definedName>
    <definedName name="Z_TX_92_8_CS">DICCIONARIO!$L$350</definedName>
    <definedName name="Z_TX_92_8_D">DICCIONARIO!$K$350</definedName>
    <definedName name="Z_TX_92_8_E">DICCIONARIO!$G$350</definedName>
    <definedName name="Z_TX_92_8_F">DICCIONARIO!$H$350</definedName>
    <definedName name="Z_TX_92_8_I">DICCIONARIO!$J$350</definedName>
    <definedName name="Z_TX_92_8_O">DICCIONARIO!$E$350</definedName>
    <definedName name="Z_TX_92_8_P">DICCIONARIO!$I$350</definedName>
    <definedName name="Z_TX_92_8_S">DICCIONARIO!$F$350</definedName>
    <definedName name="Z_TX_92_9_">DICCIONARIO!$M$351</definedName>
    <definedName name="Z_TX_92_9_CS">DICCIONARIO!$L$351</definedName>
    <definedName name="Z_TX_92_9_D">DICCIONARIO!$K$351</definedName>
    <definedName name="Z_TX_92_9_E">DICCIONARIO!$G$351</definedName>
    <definedName name="Z_TX_92_9_F">DICCIONARIO!$H$351</definedName>
    <definedName name="Z_TX_92_9_I">DICCIONARIO!$J$351</definedName>
    <definedName name="Z_TX_92_9_O">DICCIONARIO!$E$351</definedName>
    <definedName name="Z_TX_92_9_P">DICCIONARIO!$I$351</definedName>
    <definedName name="Z_TX_92_9_S">DICCIONARIO!$F$351</definedName>
    <definedName name="Z_TX_93_1_">DICCIONARIO!$M$369</definedName>
    <definedName name="Z_TX_93_1_CS">DICCIONARIO!$L$369</definedName>
    <definedName name="Z_TX_93_1_D">DICCIONARIO!$K$369</definedName>
    <definedName name="Z_TX_93_1_E">DICCIONARIO!$G$369</definedName>
    <definedName name="Z_TX_93_1_F">DICCIONARIO!$H$369</definedName>
    <definedName name="Z_TX_93_1_I">DICCIONARIO!$J$369</definedName>
    <definedName name="Z_TX_93_1_O">DICCIONARIO!$E$369</definedName>
    <definedName name="Z_TX_93_1_P">DICCIONARIO!$I$369</definedName>
    <definedName name="Z_TX_93_1_S">DICCIONARIO!$F$369</definedName>
    <definedName name="Z_TX_93_2_">DICCIONARIO!$M$370</definedName>
    <definedName name="Z_TX_93_2_CS">DICCIONARIO!$L$370</definedName>
    <definedName name="Z_TX_93_2_D">DICCIONARIO!$K$370</definedName>
    <definedName name="Z_TX_93_2_E">DICCIONARIO!$G$370</definedName>
    <definedName name="Z_TX_93_2_F">DICCIONARIO!$H$370</definedName>
    <definedName name="Z_TX_93_2_I">DICCIONARIO!$J$370</definedName>
    <definedName name="Z_TX_93_2_O">DICCIONARIO!$E$370</definedName>
    <definedName name="Z_TX_93_2_P">DICCIONARIO!$I$370</definedName>
    <definedName name="Z_TX_93_2_S">DICCIONARIO!$F$370</definedName>
    <definedName name="Z_TX_93_3_">DICCIONARIO!$M$371</definedName>
    <definedName name="Z_TX_93_3_CS">DICCIONARIO!$L$371</definedName>
    <definedName name="Z_TX_93_3_D">DICCIONARIO!$K$371</definedName>
    <definedName name="Z_TX_93_3_E">DICCIONARIO!$G$371</definedName>
    <definedName name="Z_TX_93_3_F">DICCIONARIO!$H$371</definedName>
    <definedName name="Z_TX_93_3_I">DICCIONARIO!$J$371</definedName>
    <definedName name="Z_TX_93_3_O">DICCIONARIO!$E$371</definedName>
    <definedName name="Z_TX_93_3_P">DICCIONARIO!$I$371</definedName>
    <definedName name="Z_TX_93_3_S">DICCIONARIO!$F$371</definedName>
    <definedName name="Z_TX_93_4_">DICCIONARIO!$M$372</definedName>
    <definedName name="Z_TX_93_4_CS">DICCIONARIO!$L$372</definedName>
    <definedName name="Z_TX_93_4_D">DICCIONARIO!$K$372</definedName>
    <definedName name="Z_TX_93_4_E">DICCIONARIO!$G$372</definedName>
    <definedName name="Z_TX_93_4_F">DICCIONARIO!$H$372</definedName>
    <definedName name="Z_TX_93_4_I">DICCIONARIO!$J$372</definedName>
    <definedName name="Z_TX_93_4_O">DICCIONARIO!$E$372</definedName>
    <definedName name="Z_TX_93_4_P">DICCIONARIO!$I$372</definedName>
    <definedName name="Z_TX_93_4_S">DICCIONARIO!$F$372</definedName>
    <definedName name="Z_TX_94_">DICCIONARIO!$M$373</definedName>
    <definedName name="Z_TX_94_CS">DICCIONARIO!$L$373</definedName>
    <definedName name="Z_TX_94_D">DICCIONARIO!$K$373</definedName>
    <definedName name="Z_TX_94_E">DICCIONARIO!$G$373</definedName>
    <definedName name="Z_TX_94_F">DICCIONARIO!$H$373</definedName>
    <definedName name="Z_TX_94_I">DICCIONARIO!$J$373</definedName>
    <definedName name="Z_TX_94_O">DICCIONARIO!$E$373</definedName>
    <definedName name="Z_TX_94_P">DICCIONARIO!$I$373</definedName>
    <definedName name="Z_TX_94_S">DICCIONARIO!$F$373</definedName>
    <definedName name="Z_TX_95_">DICCIONARIO!$M$374</definedName>
    <definedName name="Z_TX_95_CS">DICCIONARIO!$L$374</definedName>
    <definedName name="Z_TX_95_D">DICCIONARIO!$K$374</definedName>
    <definedName name="Z_TX_95_E">DICCIONARIO!$G$374</definedName>
    <definedName name="Z_TX_95_F">DICCIONARIO!$H$374</definedName>
    <definedName name="Z_TX_95_I">DICCIONARIO!$J$374</definedName>
    <definedName name="Z_TX_95_O">DICCIONARIO!$E$374</definedName>
    <definedName name="Z_TX_95_P">DICCIONARIO!$I$374</definedName>
    <definedName name="Z_TX_95_S">DICCIONARIO!$F$374</definedName>
    <definedName name="Z_TX_96_">DICCIONARIO!$M$375</definedName>
    <definedName name="Z_TX_96_CS">DICCIONARIO!$L$375</definedName>
    <definedName name="Z_TX_96_D">DICCIONARIO!$K$375</definedName>
    <definedName name="Z_TX_96_E">DICCIONARIO!$G$375</definedName>
    <definedName name="Z_TX_96_F">DICCIONARIO!$H$375</definedName>
    <definedName name="Z_TX_96_I">DICCIONARIO!$J$375</definedName>
    <definedName name="Z_TX_96_O">DICCIONARIO!$E$375</definedName>
    <definedName name="Z_TX_96_P">DICCIONARIO!$I$375</definedName>
    <definedName name="Z_TX_96_S">DICCIONARIO!$F$375</definedName>
    <definedName name="Z_TX_97_">DICCIONARIO!$M$376</definedName>
    <definedName name="Z_TX_97_CS">DICCIONARIO!$L$376</definedName>
    <definedName name="Z_TX_97_D">DICCIONARIO!$K$376</definedName>
    <definedName name="Z_TX_97_E">DICCIONARIO!$G$376</definedName>
    <definedName name="Z_TX_97_F">DICCIONARIO!$H$376</definedName>
    <definedName name="Z_TX_97_I">DICCIONARIO!$J$376</definedName>
    <definedName name="Z_TX_97_O">DICCIONARIO!$E$376</definedName>
    <definedName name="Z_TX_97_P">DICCIONARIO!$I$376</definedName>
    <definedName name="Z_TX_97_S">DICCIONARIO!$F$376</definedName>
    <definedName name="Z_TX_98_">DICCIONARIO!$M$377</definedName>
    <definedName name="Z_TX_98_CS">DICCIONARIO!$L$377</definedName>
    <definedName name="Z_TX_98_D">DICCIONARIO!$K$377</definedName>
    <definedName name="Z_TX_98_E">DICCIONARIO!$G$377</definedName>
    <definedName name="Z_TX_98_F">DICCIONARIO!$H$377</definedName>
    <definedName name="Z_TX_98_I">DICCIONARIO!$J$377</definedName>
    <definedName name="Z_TX_98_O">DICCIONARIO!$E$377</definedName>
    <definedName name="Z_TX_98_P">DICCIONARIO!$I$377</definedName>
    <definedName name="Z_TX_98_S">DICCIONARIO!$F$377</definedName>
    <definedName name="Z_VF_00_">DICCIONARIO!$M$93</definedName>
    <definedName name="Z_VF_00_CS">DICCIONARIO!$L$93</definedName>
    <definedName name="Z_VF_00_D">DICCIONARIO!$K$93</definedName>
    <definedName name="Z_VF_00_E">DICCIONARIO!$G$93</definedName>
    <definedName name="Z_VF_00_F">DICCIONARIO!$H$93</definedName>
    <definedName name="Z_VF_00_I">DICCIONARIO!$J$93</definedName>
    <definedName name="Z_VF_00_O">DICCIONARIO!$E$93</definedName>
    <definedName name="Z_VF_00_P">DICCIONARIO!$I$93</definedName>
    <definedName name="Z_VF_00_S">DICCIONARIO!$F$93</definedName>
    <definedName name="Z_VF_01_">DICCIONARIO!$M$94</definedName>
    <definedName name="Z_VF_01_CS">DICCIONARIO!$L$94</definedName>
    <definedName name="Z_VF_01_D">DICCIONARIO!$K$94</definedName>
    <definedName name="Z_VF_01_E">DICCIONARIO!$G$94</definedName>
    <definedName name="Z_VF_01_F">DICCIONARIO!$H$94</definedName>
    <definedName name="Z_VF_01_I">DICCIONARIO!$J$94</definedName>
    <definedName name="Z_VF_01_O">DICCIONARIO!$E$94</definedName>
    <definedName name="Z_VF_01_P">DICCIONARIO!$I$94</definedName>
    <definedName name="Z_VF_01_S">DICCIONARIO!$F$94</definedName>
    <definedName name="Z_VF_02_">DICCIONARIO!$M$95</definedName>
    <definedName name="Z_VF_02_CS">DICCIONARIO!$L$95</definedName>
    <definedName name="Z_VF_02_D">DICCIONARIO!$K$95</definedName>
    <definedName name="Z_VF_02_E">DICCIONARIO!$G$95</definedName>
    <definedName name="Z_VF_02_F">DICCIONARIO!$H$95</definedName>
    <definedName name="Z_VF_02_I">DICCIONARIO!$J$95</definedName>
    <definedName name="Z_VF_02_O">DICCIONARIO!$E$95</definedName>
    <definedName name="Z_VF_02_P">DICCIONARIO!$I$95</definedName>
    <definedName name="Z_VF_02_S">DICCIONARIO!$F$95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14" l="1"/>
  <c r="B6" i="14"/>
  <c r="C6" i="14"/>
  <c r="D6" i="14"/>
  <c r="E6" i="14"/>
  <c r="A237" i="35"/>
  <c r="A6" i="47" l="1"/>
  <c r="H1" i="23" l="1"/>
  <c r="H1" i="32" l="1"/>
  <c r="AC5" i="12" l="1"/>
  <c r="AC2" i="12" s="1"/>
  <c r="AC4" i="12"/>
  <c r="AC3" i="12"/>
  <c r="AC1" i="12" l="1"/>
  <c r="AC5" i="15"/>
  <c r="AC2" i="15" s="1"/>
  <c r="AC4" i="15"/>
  <c r="AC1" i="15" s="1"/>
  <c r="AC3" i="15"/>
  <c r="AC5" i="16" l="1"/>
  <c r="AC2" i="16" s="1"/>
  <c r="AC4" i="16"/>
  <c r="AC3" i="16"/>
  <c r="AC1" i="16" l="1"/>
  <c r="AC5" i="43"/>
  <c r="AC2" i="43" s="1"/>
  <c r="AC4" i="43"/>
  <c r="AC3" i="43"/>
  <c r="AC1" i="43" l="1"/>
  <c r="AC5" i="46" l="1"/>
  <c r="AC2" i="46" s="1"/>
  <c r="AC4" i="46"/>
  <c r="AC3" i="46"/>
  <c r="AC5" i="27"/>
  <c r="AC2" i="27" s="1"/>
  <c r="AC4" i="27"/>
  <c r="AC3" i="27"/>
  <c r="AC5" i="28"/>
  <c r="AC2" i="28" s="1"/>
  <c r="AC4" i="28"/>
  <c r="AC3" i="28"/>
  <c r="AC5" i="22"/>
  <c r="AC2" i="22" s="1"/>
  <c r="AC4" i="22"/>
  <c r="AC3" i="22"/>
  <c r="AC5" i="31"/>
  <c r="AC2" i="31" s="1"/>
  <c r="AC4" i="31"/>
  <c r="AC3" i="31"/>
  <c r="AC1" i="28" l="1"/>
  <c r="AC1" i="27"/>
  <c r="AC1" i="31"/>
  <c r="AC1" i="46"/>
  <c r="AC1" i="22"/>
  <c r="B377" i="35" l="1"/>
  <c r="A377"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B15" i="48"/>
  <c r="A15" i="48" s="1"/>
  <c r="B14" i="48"/>
  <c r="A14" i="48" s="1"/>
  <c r="B13" i="48"/>
  <c r="A13" i="48" s="1"/>
  <c r="B12" i="48"/>
  <c r="A12" i="48" s="1"/>
  <c r="B10" i="48"/>
  <c r="A10" i="48" s="1"/>
  <c r="B8" i="48"/>
  <c r="A1" i="48"/>
  <c r="B15" i="45"/>
  <c r="A15" i="45" s="1"/>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B14" i="25"/>
  <c r="B13" i="25"/>
  <c r="A13" i="25" s="1"/>
  <c r="B12" i="25"/>
  <c r="A12" i="25" s="1"/>
  <c r="B10" i="25"/>
  <c r="A10"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B15" i="21"/>
  <c r="A15" i="21" s="1"/>
  <c r="B14" i="21"/>
  <c r="A14" i="21" s="1"/>
  <c r="B13" i="21"/>
  <c r="A13" i="21" s="1"/>
  <c r="B12" i="21"/>
  <c r="A12" i="21" s="1"/>
  <c r="B10" i="21"/>
  <c r="A10" i="21" s="1"/>
  <c r="B8" i="21"/>
  <c r="A1" i="21"/>
  <c r="B34" i="33"/>
  <c r="B26" i="33"/>
  <c r="A26" i="33" s="1"/>
  <c r="B23" i="33"/>
  <c r="A23" i="33" s="1"/>
  <c r="B20" i="33"/>
  <c r="A20" i="33" s="1"/>
  <c r="B18" i="33"/>
  <c r="A18" i="33" s="1"/>
  <c r="B17" i="33"/>
  <c r="A17" i="33" s="1"/>
  <c r="A16" i="33"/>
  <c r="B15" i="33"/>
  <c r="A15" i="33" s="1"/>
  <c r="B14" i="33"/>
  <c r="A14" i="33" s="1"/>
  <c r="B13" i="33"/>
  <c r="A13" i="33" s="1"/>
  <c r="B12" i="33"/>
  <c r="A12" i="33" s="1"/>
  <c r="B10" i="33"/>
  <c r="A10" i="33" s="1"/>
  <c r="B8" i="33"/>
  <c r="A1" i="33"/>
  <c r="B34" i="18"/>
  <c r="B40" i="18" s="1"/>
  <c r="B26" i="18"/>
  <c r="A26" i="18" s="1"/>
  <c r="B23" i="18"/>
  <c r="A23" i="18" s="1"/>
  <c r="B20" i="18"/>
  <c r="A20" i="18" s="1"/>
  <c r="B18" i="18"/>
  <c r="A18" i="18" s="1"/>
  <c r="B17" i="18"/>
  <c r="A17" i="18" s="1"/>
  <c r="A16" i="18"/>
  <c r="B15" i="18"/>
  <c r="A15" i="18" s="1"/>
  <c r="B14" i="18"/>
  <c r="A14" i="18" s="1"/>
  <c r="B13" i="18"/>
  <c r="A13" i="18" s="1"/>
  <c r="B12" i="18"/>
  <c r="A12" i="18" s="1"/>
  <c r="B10" i="18"/>
  <c r="A10" i="18" s="1"/>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C6" i="44"/>
  <c r="AJ4" i="44"/>
  <c r="O4" i="44"/>
  <c r="N4" i="44"/>
  <c r="M4" i="44"/>
  <c r="L4" i="44"/>
  <c r="K4" i="44"/>
  <c r="J4" i="44"/>
  <c r="I4" i="44"/>
  <c r="H4" i="44"/>
  <c r="F4" i="44"/>
  <c r="O2"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B6" i="30"/>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C6" i="29"/>
  <c r="B6" i="29"/>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H1"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A36" i="28" s="1"/>
  <c r="W2" i="28"/>
  <c r="U2" i="28"/>
  <c r="S2" i="28"/>
  <c r="Q2" i="28"/>
  <c r="O2" i="28"/>
  <c r="M2" i="28"/>
  <c r="AK6" i="23"/>
  <c r="B6" i="23"/>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A36" i="22" s="1"/>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A36" i="16" s="1"/>
  <c r="W2" i="16"/>
  <c r="U2" i="16"/>
  <c r="S2" i="16"/>
  <c r="Q2" i="16"/>
  <c r="O2" i="16"/>
  <c r="M2" i="16"/>
  <c r="AB1" i="16"/>
  <c r="E6" i="32"/>
  <c r="D6" i="32"/>
  <c r="B6" i="32"/>
  <c r="C6" i="32" s="1"/>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Z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A36" i="31" s="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A27" i="15"/>
  <c r="A26"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H2" i="17" s="1"/>
  <c r="A36"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AB1" i="12"/>
  <c r="A37" i="1"/>
  <c r="T11" i="1"/>
  <c r="S30" i="1" s="1"/>
  <c r="C36" i="31" s="1"/>
  <c r="B376" i="35"/>
  <c r="A376" i="35" s="1"/>
  <c r="B375" i="35"/>
  <c r="A375" i="35" s="1"/>
  <c r="B374" i="35"/>
  <c r="A374"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B217" i="35"/>
  <c r="A217" i="35" s="1"/>
  <c r="B216" i="35"/>
  <c r="A216" i="35" s="1"/>
  <c r="B215" i="35"/>
  <c r="A215" i="35" s="1"/>
  <c r="B214" i="35"/>
  <c r="A214" i="35" s="1"/>
  <c r="B213" i="35"/>
  <c r="A213" i="35" s="1"/>
  <c r="B212" i="35"/>
  <c r="A212" i="35" s="1"/>
  <c r="B211" i="35"/>
  <c r="A211" i="35" s="1"/>
  <c r="B210" i="35"/>
  <c r="A210" i="35" s="1"/>
  <c r="B209" i="35"/>
  <c r="A209" i="35" s="1"/>
  <c r="B208" i="35"/>
  <c r="A208" i="35" s="1"/>
  <c r="B207" i="35"/>
  <c r="A207" i="35" s="1"/>
  <c r="B206" i="35"/>
  <c r="A206" i="35" s="1"/>
  <c r="K205" i="35"/>
  <c r="J205" i="35"/>
  <c r="I205" i="35"/>
  <c r="G205" i="35"/>
  <c r="B205" i="35"/>
  <c r="A205" i="35" s="1"/>
  <c r="A204" i="35"/>
  <c r="B203" i="35"/>
  <c r="A203" i="35" s="1"/>
  <c r="B202" i="35"/>
  <c r="A202" i="35" s="1"/>
  <c r="B201" i="35"/>
  <c r="A201" i="35" s="1"/>
  <c r="B200" i="35"/>
  <c r="A200" i="35" s="1"/>
  <c r="B199" i="35"/>
  <c r="A199" i="35" s="1"/>
  <c r="B198" i="35"/>
  <c r="A198" i="35" s="1"/>
  <c r="B197" i="35"/>
  <c r="A197" i="35" s="1"/>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6" i="35"/>
  <c r="A176"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B158" i="35"/>
  <c r="A158" i="35"/>
  <c r="B157" i="35"/>
  <c r="A157" i="35"/>
  <c r="B156" i="35"/>
  <c r="A156" i="35"/>
  <c r="B155" i="35"/>
  <c r="A155" i="35"/>
  <c r="B154" i="35"/>
  <c r="A154" i="35"/>
  <c r="B153" i="35"/>
  <c r="A153" i="35"/>
  <c r="B152" i="35"/>
  <c r="A152" i="35"/>
  <c r="B151" i="35"/>
  <c r="A151" i="35"/>
  <c r="A150" i="35"/>
  <c r="B149" i="35"/>
  <c r="A149" i="35" s="1"/>
  <c r="B148" i="35"/>
  <c r="A148" i="35" s="1"/>
  <c r="B147" i="35"/>
  <c r="A147" i="35" s="1"/>
  <c r="A146" i="35"/>
  <c r="B145" i="35"/>
  <c r="A145" i="35" s="1"/>
  <c r="B144" i="35"/>
  <c r="A144" i="35" s="1"/>
  <c r="B143" i="35"/>
  <c r="A143" i="35" s="1"/>
  <c r="B142" i="35"/>
  <c r="A142" i="35" s="1"/>
  <c r="B141" i="35"/>
  <c r="A141" i="35" s="1"/>
  <c r="B140" i="35"/>
  <c r="A140" i="35" s="1"/>
  <c r="B139" i="35"/>
  <c r="A139" i="35" s="1"/>
  <c r="B138" i="35"/>
  <c r="A138" i="35" s="1"/>
  <c r="B137" i="35"/>
  <c r="A137" i="35" s="1"/>
  <c r="B136" i="35"/>
  <c r="A136" i="35" s="1"/>
  <c r="B135" i="35"/>
  <c r="A135" i="35" s="1"/>
  <c r="B134" i="35"/>
  <c r="A134" i="35" s="1"/>
  <c r="B133" i="35"/>
  <c r="A133" i="35" s="1"/>
  <c r="B132" i="35"/>
  <c r="A132" i="35" s="1"/>
  <c r="B131" i="35"/>
  <c r="A131" i="35" s="1"/>
  <c r="B130" i="35"/>
  <c r="A130" i="35" s="1"/>
  <c r="B129" i="35"/>
  <c r="A129" i="35" s="1"/>
  <c r="B128" i="35"/>
  <c r="A128" i="35" s="1"/>
  <c r="B127" i="35"/>
  <c r="A127" i="35" s="1"/>
  <c r="B126" i="35"/>
  <c r="A126" i="35" s="1"/>
  <c r="B125" i="35"/>
  <c r="A125" i="35" s="1"/>
  <c r="A124" i="35"/>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B111" i="35"/>
  <c r="A111" i="35" s="1"/>
  <c r="B110" i="35"/>
  <c r="A110" i="35" s="1"/>
  <c r="B109" i="35"/>
  <c r="A109" i="35" s="1"/>
  <c r="B108" i="35"/>
  <c r="A108" i="35" s="1"/>
  <c r="B107" i="35"/>
  <c r="A107" i="35" s="1"/>
  <c r="B106" i="35"/>
  <c r="A106" i="35" s="1"/>
  <c r="A105" i="35"/>
  <c r="B104" i="35"/>
  <c r="A104" i="35" s="1"/>
  <c r="A103" i="35"/>
  <c r="B102" i="35"/>
  <c r="A102" i="35" s="1"/>
  <c r="B101" i="35"/>
  <c r="A101" i="35" s="1"/>
  <c r="B100" i="35"/>
  <c r="A100" i="35" s="1"/>
  <c r="A99" i="35"/>
  <c r="B98" i="35"/>
  <c r="A98" i="35" s="1"/>
  <c r="B97" i="35"/>
  <c r="A97" i="35" s="1"/>
  <c r="A96" i="35"/>
  <c r="B95" i="35"/>
  <c r="A95" i="35" s="1"/>
  <c r="B94" i="35"/>
  <c r="A94" i="35" s="1"/>
  <c r="A93" i="35"/>
  <c r="B92" i="35"/>
  <c r="A92" i="35" s="1"/>
  <c r="B91" i="35"/>
  <c r="A91" i="35" s="1"/>
  <c r="B90" i="35"/>
  <c r="A90" i="35" s="1"/>
  <c r="B89" i="35"/>
  <c r="A89" i="35" s="1"/>
  <c r="B88" i="35"/>
  <c r="A88" i="35" s="1"/>
  <c r="B87" i="35"/>
  <c r="A87" i="35" s="1"/>
  <c r="B86" i="35"/>
  <c r="A86" i="35" s="1"/>
  <c r="B85" i="35"/>
  <c r="A85" i="35" s="1"/>
  <c r="W84" i="35"/>
  <c r="B84" i="35"/>
  <c r="A84" i="35" s="1"/>
  <c r="B83" i="35"/>
  <c r="A83" i="35" s="1"/>
  <c r="B82" i="35"/>
  <c r="A82" i="35" s="1"/>
  <c r="A81" i="35"/>
  <c r="B80" i="35"/>
  <c r="A80" i="35" s="1"/>
  <c r="B79" i="35"/>
  <c r="A79" i="35" s="1"/>
  <c r="B78" i="35"/>
  <c r="A78" i="35" s="1"/>
  <c r="B77" i="35"/>
  <c r="A77" i="35" s="1"/>
  <c r="B76" i="35"/>
  <c r="A76" i="35" s="1"/>
  <c r="B75" i="35"/>
  <c r="A75" i="35" s="1"/>
  <c r="B74" i="35"/>
  <c r="A74" i="35" s="1"/>
  <c r="A73" i="35"/>
  <c r="B72" i="35"/>
  <c r="A72" i="35" s="1"/>
  <c r="B71" i="35"/>
  <c r="A71"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B35" i="35"/>
  <c r="A35" i="35" s="1"/>
  <c r="B34" i="35"/>
  <c r="A34" i="35" s="1"/>
  <c r="B33" i="35"/>
  <c r="A33" i="35" s="1"/>
  <c r="B32" i="35"/>
  <c r="A32" i="35" s="1"/>
  <c r="A31" i="35"/>
  <c r="B30" i="35"/>
  <c r="A30" i="35" s="1"/>
  <c r="B29" i="35"/>
  <c r="A29"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7" i="35"/>
  <c r="A17" i="35" s="1"/>
  <c r="B16" i="35"/>
  <c r="A16" i="35" s="1"/>
  <c r="B15" i="35"/>
  <c r="A15" i="35" s="1"/>
  <c r="A14" i="35"/>
  <c r="B13" i="35"/>
  <c r="A13" i="35" s="1"/>
  <c r="B12" i="35"/>
  <c r="A12" i="35" s="1"/>
  <c r="B11" i="35"/>
  <c r="A11" i="35" s="1"/>
  <c r="B10" i="35"/>
  <c r="A10" i="35" s="1"/>
  <c r="B9" i="35"/>
  <c r="A9" i="35" s="1"/>
  <c r="B8" i="35"/>
  <c r="A8" i="35" s="1"/>
  <c r="B7" i="35"/>
  <c r="A7" i="35" s="1"/>
  <c r="B6" i="35"/>
  <c r="A6" i="35" s="1"/>
  <c r="B5" i="35"/>
  <c r="A5" i="35" s="1"/>
  <c r="B4" i="35"/>
  <c r="A4" i="35" s="1"/>
  <c r="A3" i="35"/>
  <c r="P1" i="35"/>
  <c r="Q1" i="35" s="1"/>
  <c r="R1" i="35" s="1"/>
  <c r="S1" i="35" s="1"/>
  <c r="T1" i="35" s="1"/>
  <c r="U1" i="35" s="1"/>
  <c r="V1" i="35" s="1"/>
  <c r="W1" i="35" s="1"/>
  <c r="X1" i="35" s="1"/>
  <c r="Y1" i="35" s="1"/>
  <c r="Z1" i="35" s="1"/>
  <c r="AA1" i="35" s="1"/>
  <c r="AB1" i="35" s="1"/>
  <c r="K1" i="35"/>
  <c r="J1" i="35"/>
  <c r="I1" i="35"/>
  <c r="H1" i="35"/>
  <c r="G1" i="35"/>
  <c r="F1" i="35"/>
  <c r="M45" i="12"/>
  <c r="M38" i="12"/>
  <c r="M39" i="12"/>
  <c r="M40" i="12"/>
  <c r="P57" i="35"/>
  <c r="M44" i="12"/>
  <c r="M43" i="12"/>
  <c r="Q95" i="35"/>
  <c r="M41" i="12"/>
  <c r="M42" i="12"/>
  <c r="A3" i="49"/>
  <c r="Q3" i="32"/>
  <c r="Q96" i="35" l="1"/>
  <c r="B1" i="49"/>
  <c r="A4" i="50"/>
  <c r="B4" i="32"/>
  <c r="AE2" i="35"/>
  <c r="AB4" i="35" s="1"/>
  <c r="AB5" i="46"/>
  <c r="AB7" i="46" s="1"/>
  <c r="AB9" i="46" s="1"/>
  <c r="AB11" i="46" s="1"/>
  <c r="AB13" i="46" s="1"/>
  <c r="AB15" i="46" s="1"/>
  <c r="AB17" i="46" s="1"/>
  <c r="AB19" i="46" s="1"/>
  <c r="AB21" i="46" s="1"/>
  <c r="AA47" i="12"/>
  <c r="Y47" i="12"/>
  <c r="U4" i="30"/>
  <c r="H4" i="29"/>
  <c r="A1" i="14"/>
  <c r="AB2" i="43"/>
  <c r="A36" i="43" s="1"/>
  <c r="A6" i="17"/>
  <c r="AB1" i="22"/>
  <c r="AC4" i="30"/>
  <c r="M4" i="30"/>
  <c r="AB1" i="28"/>
  <c r="Q4" i="30"/>
  <c r="Y4" i="30"/>
  <c r="Y57" i="35"/>
  <c r="AA57" i="35" s="1"/>
  <c r="B50" i="33"/>
  <c r="M46" i="12"/>
  <c r="V1" i="20"/>
  <c r="W1" i="20" s="1"/>
  <c r="A46" i="1"/>
  <c r="A17" i="1"/>
  <c r="E1" i="35"/>
  <c r="E2" i="35"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A6" i="44"/>
  <c r="A6" i="30"/>
  <c r="B4" i="30"/>
  <c r="B4" i="29"/>
  <c r="A6" i="29"/>
  <c r="B4" i="17"/>
  <c r="A6" i="23"/>
  <c r="B4" i="23"/>
  <c r="A6" i="32"/>
  <c r="AA4" i="30"/>
  <c r="O4" i="30"/>
  <c r="AE4" i="30"/>
  <c r="W4" i="30"/>
  <c r="S4" i="30"/>
  <c r="G4" i="30"/>
  <c r="C42" i="25"/>
  <c r="G4" i="44"/>
  <c r="AB1" i="43"/>
  <c r="B39" i="26"/>
  <c r="B46" i="18"/>
  <c r="AY1" i="20"/>
  <c r="AB1" i="20"/>
  <c r="G1" i="49"/>
  <c r="B40" i="33"/>
  <c r="C3" i="29"/>
  <c r="A3" i="14"/>
  <c r="AF3" i="23"/>
  <c r="AC3" i="17"/>
  <c r="E3" i="14"/>
  <c r="U3" i="14"/>
  <c r="X3" i="29"/>
  <c r="O3" i="17"/>
  <c r="H3" i="17"/>
  <c r="F3" i="14"/>
  <c r="Q3" i="14"/>
  <c r="V3" i="14"/>
  <c r="P24" i="35"/>
  <c r="O3" i="14"/>
  <c r="AB3" i="32"/>
  <c r="AI3" i="17"/>
  <c r="J3" i="30"/>
  <c r="U3" i="32"/>
  <c r="C3" i="23"/>
  <c r="G3" i="17"/>
  <c r="P16" i="35"/>
  <c r="AG3" i="14"/>
  <c r="T3" i="17"/>
  <c r="J3" i="14"/>
  <c r="AA3" i="14"/>
  <c r="K3" i="14"/>
  <c r="P9" i="35"/>
  <c r="W3" i="17"/>
  <c r="AF3" i="29"/>
  <c r="Z3" i="14"/>
  <c r="X3" i="23"/>
  <c r="AF3" i="32"/>
  <c r="AA3" i="32"/>
  <c r="K3" i="32"/>
  <c r="AE3" i="14"/>
  <c r="P3" i="32"/>
  <c r="G3" i="32"/>
  <c r="P43" i="35"/>
  <c r="P3" i="30"/>
  <c r="K3" i="29"/>
  <c r="R2" i="12"/>
  <c r="Q3" i="23"/>
  <c r="P22" i="35"/>
  <c r="AJ3" i="17"/>
  <c r="A25" i="12"/>
  <c r="E3" i="32"/>
  <c r="AB50" i="35" l="1"/>
  <c r="AB19" i="35"/>
  <c r="AB5" i="35"/>
  <c r="AB43" i="35"/>
  <c r="E377" i="35"/>
  <c r="M377" i="35" s="1"/>
  <c r="E378" i="35"/>
  <c r="AB6" i="35"/>
  <c r="AB42" i="35"/>
  <c r="AB40" i="35"/>
  <c r="AB35" i="35"/>
  <c r="AB13" i="35"/>
  <c r="AB51" i="35"/>
  <c r="AB70" i="35"/>
  <c r="AB58" i="35"/>
  <c r="AB20" i="35"/>
  <c r="AB15" i="35"/>
  <c r="AB66" i="35"/>
  <c r="AB76" i="35"/>
  <c r="AB48" i="35"/>
  <c r="AB24" i="35"/>
  <c r="AB17" i="35"/>
  <c r="AB60" i="35"/>
  <c r="AB9" i="35"/>
  <c r="Q9" i="35" s="1"/>
  <c r="AB52" i="35"/>
  <c r="AB23" i="35"/>
  <c r="AB12" i="35"/>
  <c r="AB80" i="35"/>
  <c r="AB46" i="35"/>
  <c r="AB83" i="35"/>
  <c r="AB34" i="35"/>
  <c r="AB16" i="35"/>
  <c r="AB36" i="35"/>
  <c r="AB23" i="46"/>
  <c r="AB62" i="35"/>
  <c r="AB32" i="35"/>
  <c r="AB28" i="35"/>
  <c r="AB44" i="35"/>
  <c r="AB65" i="35"/>
  <c r="AB27" i="35"/>
  <c r="AB10" i="35"/>
  <c r="AB14" i="35"/>
  <c r="AB77" i="35"/>
  <c r="AB63" i="35"/>
  <c r="AB21" i="35"/>
  <c r="AB30" i="35"/>
  <c r="AB39" i="35"/>
  <c r="AB69" i="35"/>
  <c r="AB29" i="35"/>
  <c r="AB55" i="35"/>
  <c r="AB64" i="35"/>
  <c r="AB73" i="35"/>
  <c r="AB38" i="35"/>
  <c r="AB11" i="35"/>
  <c r="AB31" i="35"/>
  <c r="AB54" i="35"/>
  <c r="AB26" i="35"/>
  <c r="AB47" i="35"/>
  <c r="AB7" i="35"/>
  <c r="AB22" i="35"/>
  <c r="AB45" i="35"/>
  <c r="AB72" i="35"/>
  <c r="AB3" i="35"/>
  <c r="AB18" i="35"/>
  <c r="AB37" i="35"/>
  <c r="AB33" i="35"/>
  <c r="AB57" i="35"/>
  <c r="AB49" i="35"/>
  <c r="AB41" i="35"/>
  <c r="AB61" i="35"/>
  <c r="AB75" i="35"/>
  <c r="AB82" i="35"/>
  <c r="AB53" i="35"/>
  <c r="AB68" i="35"/>
  <c r="AB71" i="35"/>
  <c r="AB74" i="35"/>
  <c r="AB79" i="35"/>
  <c r="AB81" i="35"/>
  <c r="AB67" i="35"/>
  <c r="AB56" i="35"/>
  <c r="AB78" i="35"/>
  <c r="AB59" i="35"/>
  <c r="AB25" i="35"/>
  <c r="AB8" i="35"/>
  <c r="B44" i="33"/>
  <c r="B54" i="24"/>
  <c r="Y16" i="35"/>
  <c r="AA16" i="35" s="1"/>
  <c r="B76" i="24"/>
  <c r="A75" i="24" s="1"/>
  <c r="A79" i="24" s="1"/>
  <c r="B4" i="18"/>
  <c r="A4" i="18" s="1"/>
  <c r="Y22" i="35"/>
  <c r="AA22" i="35" s="1"/>
  <c r="B19" i="19"/>
  <c r="Y24" i="35"/>
  <c r="AA24" i="35" s="1"/>
  <c r="B7" i="21"/>
  <c r="A7" i="21" s="1"/>
  <c r="C17" i="21"/>
  <c r="Y43" i="35"/>
  <c r="AA43" i="35" s="1"/>
  <c r="A25" i="15"/>
  <c r="A25" i="46" s="1"/>
  <c r="Y9" i="35"/>
  <c r="AA9" i="35" s="1"/>
  <c r="I4" i="30"/>
  <c r="H1" i="49"/>
  <c r="B43" i="26"/>
  <c r="AZ1" i="20"/>
  <c r="AC1" i="20"/>
  <c r="AB1" i="27"/>
  <c r="B46" i="33"/>
  <c r="B52" i="18"/>
  <c r="C48" i="25"/>
  <c r="AB2" i="27"/>
  <c r="A36" i="27" s="1"/>
  <c r="E376" i="35"/>
  <c r="M376" i="35" s="1"/>
  <c r="E375" i="35"/>
  <c r="M375" i="35" s="1"/>
  <c r="E374" i="35"/>
  <c r="M374" i="35" s="1"/>
  <c r="E373" i="35"/>
  <c r="M373" i="35" s="1"/>
  <c r="E372" i="35"/>
  <c r="M372" i="35" s="1"/>
  <c r="E371" i="35"/>
  <c r="M371" i="35" s="1"/>
  <c r="E370" i="35"/>
  <c r="M370" i="35" s="1"/>
  <c r="E369" i="35"/>
  <c r="M369" i="35" s="1"/>
  <c r="E368" i="35"/>
  <c r="M368" i="35" s="1"/>
  <c r="E367" i="35"/>
  <c r="M367" i="35" s="1"/>
  <c r="E366" i="35"/>
  <c r="M366" i="35" s="1"/>
  <c r="E365" i="35"/>
  <c r="M365" i="35" s="1"/>
  <c r="E364" i="35"/>
  <c r="M364" i="35" s="1"/>
  <c r="E363" i="35"/>
  <c r="M363" i="35" s="1"/>
  <c r="E362" i="35"/>
  <c r="M362" i="35" s="1"/>
  <c r="E361" i="35"/>
  <c r="M361" i="35" s="1"/>
  <c r="E360" i="35"/>
  <c r="M360" i="35" s="1"/>
  <c r="E359" i="35"/>
  <c r="M359" i="35" s="1"/>
  <c r="E358" i="35"/>
  <c r="M358" i="35" s="1"/>
  <c r="E357" i="35"/>
  <c r="M357" i="35" s="1"/>
  <c r="E356" i="35"/>
  <c r="M356" i="35" s="1"/>
  <c r="E355" i="35"/>
  <c r="M355" i="35" s="1"/>
  <c r="E354" i="35"/>
  <c r="M354" i="35" s="1"/>
  <c r="E353" i="35"/>
  <c r="M353" i="35" s="1"/>
  <c r="E352" i="35"/>
  <c r="M352" i="35" s="1"/>
  <c r="E351" i="35"/>
  <c r="M351" i="35" s="1"/>
  <c r="E350" i="35"/>
  <c r="M350" i="35" s="1"/>
  <c r="E349" i="35"/>
  <c r="M349" i="35" s="1"/>
  <c r="E348" i="35"/>
  <c r="M348" i="35" s="1"/>
  <c r="E347" i="35"/>
  <c r="M347" i="35" s="1"/>
  <c r="E346" i="35"/>
  <c r="M346" i="35" s="1"/>
  <c r="E345" i="35"/>
  <c r="M345" i="35" s="1"/>
  <c r="E344" i="35"/>
  <c r="M344" i="35" s="1"/>
  <c r="E343" i="35"/>
  <c r="M343" i="35" s="1"/>
  <c r="E342" i="35"/>
  <c r="M342" i="35" s="1"/>
  <c r="E341" i="35"/>
  <c r="M341" i="35" s="1"/>
  <c r="E340" i="35"/>
  <c r="M340" i="35" s="1"/>
  <c r="E339" i="35"/>
  <c r="M339" i="35" s="1"/>
  <c r="E338" i="35"/>
  <c r="M338" i="35" s="1"/>
  <c r="E337" i="35"/>
  <c r="M337" i="35" s="1"/>
  <c r="E336" i="35"/>
  <c r="M336" i="35" s="1"/>
  <c r="E335" i="35"/>
  <c r="M335" i="35" s="1"/>
  <c r="E334" i="35"/>
  <c r="M334" i="35" s="1"/>
  <c r="E333" i="35"/>
  <c r="M333" i="35" s="1"/>
  <c r="E332" i="35"/>
  <c r="M332" i="35" s="1"/>
  <c r="E331" i="35"/>
  <c r="M331" i="35" s="1"/>
  <c r="E330" i="35"/>
  <c r="M330" i="35" s="1"/>
  <c r="E329" i="35"/>
  <c r="M329" i="35" s="1"/>
  <c r="E328" i="35"/>
  <c r="M328" i="35" s="1"/>
  <c r="E327" i="35"/>
  <c r="M327" i="35" s="1"/>
  <c r="E326" i="35"/>
  <c r="M326" i="35" s="1"/>
  <c r="E325" i="35"/>
  <c r="M325" i="35" s="1"/>
  <c r="E324" i="35"/>
  <c r="M324" i="35" s="1"/>
  <c r="E323" i="35"/>
  <c r="M323" i="35" s="1"/>
  <c r="E322" i="35"/>
  <c r="M322" i="35" s="1"/>
  <c r="E321" i="35"/>
  <c r="M321" i="35" s="1"/>
  <c r="E320" i="35"/>
  <c r="M320" i="35" s="1"/>
  <c r="E319" i="35"/>
  <c r="M319" i="35" s="1"/>
  <c r="E318" i="35"/>
  <c r="M318" i="35" s="1"/>
  <c r="E317" i="35"/>
  <c r="M317" i="35" s="1"/>
  <c r="E316" i="35"/>
  <c r="M316" i="35" s="1"/>
  <c r="E315" i="35"/>
  <c r="M315" i="35" s="1"/>
  <c r="E314" i="35"/>
  <c r="M314" i="35" s="1"/>
  <c r="E313" i="35"/>
  <c r="M313" i="35" s="1"/>
  <c r="E312" i="35"/>
  <c r="M312" i="35" s="1"/>
  <c r="E311" i="35"/>
  <c r="M311" i="35" s="1"/>
  <c r="E310" i="35"/>
  <c r="M310" i="35" s="1"/>
  <c r="E309" i="35"/>
  <c r="M309" i="35" s="1"/>
  <c r="E308" i="35"/>
  <c r="M308" i="35" s="1"/>
  <c r="E307" i="35"/>
  <c r="M307" i="35" s="1"/>
  <c r="E306" i="35"/>
  <c r="M306" i="35" s="1"/>
  <c r="E305" i="35"/>
  <c r="M305" i="35" s="1"/>
  <c r="E304" i="35"/>
  <c r="M304" i="35" s="1"/>
  <c r="E303" i="35"/>
  <c r="M303" i="35" s="1"/>
  <c r="E302" i="35"/>
  <c r="M302" i="35" s="1"/>
  <c r="E301" i="35"/>
  <c r="M301" i="35" s="1"/>
  <c r="E300" i="35"/>
  <c r="M300" i="35" s="1"/>
  <c r="E299" i="35"/>
  <c r="M299" i="35" s="1"/>
  <c r="E298" i="35"/>
  <c r="M298" i="35" s="1"/>
  <c r="E297" i="35"/>
  <c r="M297" i="35" s="1"/>
  <c r="E296" i="35"/>
  <c r="M296" i="35" s="1"/>
  <c r="E295" i="35"/>
  <c r="M295" i="35" s="1"/>
  <c r="E294" i="35"/>
  <c r="M294" i="35" s="1"/>
  <c r="E293" i="35"/>
  <c r="M293" i="35" s="1"/>
  <c r="E292" i="35"/>
  <c r="M292" i="35" s="1"/>
  <c r="E291" i="35"/>
  <c r="M291" i="35" s="1"/>
  <c r="E290" i="35"/>
  <c r="M290" i="35" s="1"/>
  <c r="E289" i="35"/>
  <c r="M289" i="35" s="1"/>
  <c r="E288" i="35"/>
  <c r="M288" i="35" s="1"/>
  <c r="E287" i="35"/>
  <c r="M287" i="35" s="1"/>
  <c r="E286" i="35"/>
  <c r="M286" i="35" s="1"/>
  <c r="E285" i="35"/>
  <c r="M285" i="35" s="1"/>
  <c r="E284" i="35"/>
  <c r="M284" i="35" s="1"/>
  <c r="E283" i="35"/>
  <c r="M283" i="35" s="1"/>
  <c r="E282" i="35"/>
  <c r="M282" i="35" s="1"/>
  <c r="E281" i="35"/>
  <c r="M281" i="35" s="1"/>
  <c r="E280" i="35"/>
  <c r="M280" i="35" s="1"/>
  <c r="E279" i="35"/>
  <c r="M279" i="35" s="1"/>
  <c r="E278" i="35"/>
  <c r="M278" i="35" s="1"/>
  <c r="E277" i="35"/>
  <c r="M277" i="35" s="1"/>
  <c r="E276" i="35"/>
  <c r="M276" i="35" s="1"/>
  <c r="E275" i="35"/>
  <c r="M275" i="35" s="1"/>
  <c r="E274" i="35"/>
  <c r="M274" i="35" s="1"/>
  <c r="E273" i="35"/>
  <c r="M273" i="35" s="1"/>
  <c r="E272" i="35"/>
  <c r="M272" i="35" s="1"/>
  <c r="E271" i="35"/>
  <c r="M271" i="35" s="1"/>
  <c r="E270" i="35"/>
  <c r="M270" i="35" s="1"/>
  <c r="E269" i="35"/>
  <c r="M269" i="35" s="1"/>
  <c r="E268" i="35"/>
  <c r="M268" i="35" s="1"/>
  <c r="E267" i="35"/>
  <c r="M267" i="35" s="1"/>
  <c r="E266" i="35"/>
  <c r="M266" i="35" s="1"/>
  <c r="E265" i="35"/>
  <c r="M265" i="35" s="1"/>
  <c r="E264" i="35"/>
  <c r="M264" i="35" s="1"/>
  <c r="E263" i="35"/>
  <c r="M263" i="35" s="1"/>
  <c r="E262" i="35"/>
  <c r="M262" i="35" s="1"/>
  <c r="E261" i="35"/>
  <c r="M261" i="35" s="1"/>
  <c r="E260" i="35"/>
  <c r="M260" i="35" s="1"/>
  <c r="E259" i="35"/>
  <c r="M259" i="35" s="1"/>
  <c r="E258" i="35"/>
  <c r="M258" i="35" s="1"/>
  <c r="E257" i="35"/>
  <c r="M257" i="35" s="1"/>
  <c r="E256" i="35"/>
  <c r="M256" i="35" s="1"/>
  <c r="E255" i="35"/>
  <c r="M255" i="35" s="1"/>
  <c r="E254" i="35"/>
  <c r="M254" i="35" s="1"/>
  <c r="E253" i="35"/>
  <c r="M253" i="35" s="1"/>
  <c r="E252" i="35"/>
  <c r="M252" i="35" s="1"/>
  <c r="E251" i="35"/>
  <c r="M251" i="35" s="1"/>
  <c r="E250" i="35"/>
  <c r="M250" i="35" s="1"/>
  <c r="E249" i="35"/>
  <c r="M249" i="35" s="1"/>
  <c r="E248" i="35"/>
  <c r="M248" i="35" s="1"/>
  <c r="E247" i="35"/>
  <c r="M247" i="35" s="1"/>
  <c r="E246" i="35"/>
  <c r="M246" i="35" s="1"/>
  <c r="E245" i="35"/>
  <c r="M245" i="35" s="1"/>
  <c r="E244" i="35"/>
  <c r="M244" i="35" s="1"/>
  <c r="E243" i="35"/>
  <c r="M243" i="35" s="1"/>
  <c r="E242" i="35"/>
  <c r="M242" i="35" s="1"/>
  <c r="E241" i="35"/>
  <c r="M241" i="35" s="1"/>
  <c r="E240" i="35"/>
  <c r="M240" i="35" s="1"/>
  <c r="E239" i="35"/>
  <c r="M239" i="35" s="1"/>
  <c r="E238" i="35"/>
  <c r="M238" i="35" s="1"/>
  <c r="E237" i="35"/>
  <c r="M237" i="35" s="1"/>
  <c r="E236" i="35"/>
  <c r="M236" i="35" s="1"/>
  <c r="E235" i="35"/>
  <c r="M235" i="35" s="1"/>
  <c r="E234" i="35"/>
  <c r="M234" i="35" s="1"/>
  <c r="E233" i="35"/>
  <c r="M233" i="35" s="1"/>
  <c r="E232" i="35"/>
  <c r="M232" i="35" s="1"/>
  <c r="E231" i="35"/>
  <c r="M231" i="35" s="1"/>
  <c r="E230" i="35"/>
  <c r="M230" i="35" s="1"/>
  <c r="E229" i="35"/>
  <c r="M229" i="35" s="1"/>
  <c r="E228" i="35"/>
  <c r="M228" i="35" s="1"/>
  <c r="E227" i="35"/>
  <c r="M227" i="35" s="1"/>
  <c r="E226" i="35"/>
  <c r="M226" i="35" s="1"/>
  <c r="E225" i="35"/>
  <c r="M225" i="35" s="1"/>
  <c r="E224" i="35"/>
  <c r="M224" i="35" s="1"/>
  <c r="E223" i="35"/>
  <c r="M223" i="35" s="1"/>
  <c r="E222" i="35"/>
  <c r="M222" i="35" s="1"/>
  <c r="E221" i="35"/>
  <c r="M221" i="35" s="1"/>
  <c r="E220" i="35"/>
  <c r="M220" i="35" s="1"/>
  <c r="E219" i="35"/>
  <c r="M219" i="35" s="1"/>
  <c r="E218" i="35"/>
  <c r="M218" i="35" s="1"/>
  <c r="E217" i="35"/>
  <c r="M217" i="35" s="1"/>
  <c r="E216" i="35"/>
  <c r="M216" i="35" s="1"/>
  <c r="E215" i="35"/>
  <c r="M215" i="35" s="1"/>
  <c r="E214" i="35"/>
  <c r="M214" i="35" s="1"/>
  <c r="E213" i="35"/>
  <c r="M213" i="35" s="1"/>
  <c r="E212" i="35"/>
  <c r="M212" i="35" s="1"/>
  <c r="E211" i="35"/>
  <c r="M211" i="35" s="1"/>
  <c r="E210" i="35"/>
  <c r="M210" i="35" s="1"/>
  <c r="E209" i="35"/>
  <c r="M209" i="35" s="1"/>
  <c r="E208" i="35"/>
  <c r="M208" i="35" s="1"/>
  <c r="E207" i="35"/>
  <c r="M207" i="35" s="1"/>
  <c r="E206" i="35"/>
  <c r="M206" i="35" s="1"/>
  <c r="E205" i="35"/>
  <c r="M205" i="35" s="1"/>
  <c r="E204" i="35"/>
  <c r="M204" i="35" s="1"/>
  <c r="E145" i="35"/>
  <c r="M145" i="35" s="1"/>
  <c r="E144" i="35"/>
  <c r="M144" i="35" s="1"/>
  <c r="E143" i="35"/>
  <c r="M143" i="35" s="1"/>
  <c r="E142" i="35"/>
  <c r="M142" i="35" s="1"/>
  <c r="E141" i="35"/>
  <c r="M141" i="35" s="1"/>
  <c r="E140" i="35"/>
  <c r="M140" i="35" s="1"/>
  <c r="E139" i="35"/>
  <c r="M139" i="35" s="1"/>
  <c r="E138" i="35"/>
  <c r="M138" i="35" s="1"/>
  <c r="E137" i="35"/>
  <c r="M137" i="35" s="1"/>
  <c r="E136" i="35"/>
  <c r="M136" i="35" s="1"/>
  <c r="E135" i="35"/>
  <c r="M135" i="35" s="1"/>
  <c r="E134" i="35"/>
  <c r="M134" i="35" s="1"/>
  <c r="E133" i="35"/>
  <c r="M133" i="35" s="1"/>
  <c r="E132" i="35"/>
  <c r="M132" i="35" s="1"/>
  <c r="E131" i="35"/>
  <c r="M131" i="35" s="1"/>
  <c r="E130" i="35"/>
  <c r="M130" i="35" s="1"/>
  <c r="E129" i="35"/>
  <c r="M129" i="35" s="1"/>
  <c r="E128" i="35"/>
  <c r="M128" i="35" s="1"/>
  <c r="E127" i="35"/>
  <c r="M127" i="35" s="1"/>
  <c r="E126" i="35"/>
  <c r="M126" i="35" s="1"/>
  <c r="E125" i="35"/>
  <c r="M125" i="35" s="1"/>
  <c r="E124" i="35"/>
  <c r="M124" i="35" s="1"/>
  <c r="E98" i="35"/>
  <c r="M98" i="35" s="1"/>
  <c r="E97" i="35"/>
  <c r="M97" i="35" s="1"/>
  <c r="E96" i="35"/>
  <c r="M96" i="35" s="1"/>
  <c r="E95" i="35"/>
  <c r="E94" i="35"/>
  <c r="E93" i="35"/>
  <c r="M93" i="35" s="1"/>
  <c r="E81" i="35"/>
  <c r="M81" i="35" s="1"/>
  <c r="E78" i="35"/>
  <c r="M78" i="35" s="1"/>
  <c r="E74" i="35"/>
  <c r="M74" i="35" s="1"/>
  <c r="E71" i="35"/>
  <c r="M71" i="35" s="1"/>
  <c r="E67" i="35"/>
  <c r="M67" i="35" s="1"/>
  <c r="E64" i="35"/>
  <c r="E149" i="35"/>
  <c r="M149" i="35" s="1"/>
  <c r="E148" i="35"/>
  <c r="M148" i="35" s="1"/>
  <c r="E147" i="35"/>
  <c r="M147" i="35" s="1"/>
  <c r="E146" i="35"/>
  <c r="M146" i="35" s="1"/>
  <c r="E102" i="35"/>
  <c r="M102" i="35" s="1"/>
  <c r="E101" i="35"/>
  <c r="M101" i="35" s="1"/>
  <c r="E100" i="35"/>
  <c r="M100" i="35" s="1"/>
  <c r="E99" i="35"/>
  <c r="M99" i="35" s="1"/>
  <c r="E82" i="35"/>
  <c r="M82" i="35" s="1"/>
  <c r="E79" i="35"/>
  <c r="M79" i="35" s="1"/>
  <c r="E75" i="35"/>
  <c r="M75" i="35" s="1"/>
  <c r="E72" i="35"/>
  <c r="M72" i="35" s="1"/>
  <c r="E68" i="35"/>
  <c r="M68" i="35" s="1"/>
  <c r="E61" i="35"/>
  <c r="M61" i="35" s="1"/>
  <c r="E57" i="35"/>
  <c r="M57" i="35" s="1"/>
  <c r="E53" i="35"/>
  <c r="M53" i="35" s="1"/>
  <c r="E49" i="35"/>
  <c r="M49" i="35" s="1"/>
  <c r="E45" i="35"/>
  <c r="M45" i="35" s="1"/>
  <c r="E41" i="35"/>
  <c r="M41" i="35" s="1"/>
  <c r="E37" i="35"/>
  <c r="M37" i="35" s="1"/>
  <c r="E33" i="35"/>
  <c r="M33" i="35" s="1"/>
  <c r="E30" i="35"/>
  <c r="M30" i="35" s="1"/>
  <c r="E26" i="35"/>
  <c r="M26" i="35" s="1"/>
  <c r="E22" i="35"/>
  <c r="M22" i="35" s="1"/>
  <c r="E18" i="35"/>
  <c r="M18" i="35" s="1"/>
  <c r="E14" i="35"/>
  <c r="M14" i="35" s="1"/>
  <c r="E11" i="35"/>
  <c r="M11" i="35" s="1"/>
  <c r="E7" i="35"/>
  <c r="M7" i="35" s="1"/>
  <c r="E3" i="35"/>
  <c r="M3" i="35" s="1"/>
  <c r="E203" i="35"/>
  <c r="M203" i="35" s="1"/>
  <c r="E199" i="35"/>
  <c r="M199" i="35" s="1"/>
  <c r="E192" i="35"/>
  <c r="M192" i="35" s="1"/>
  <c r="E188" i="35"/>
  <c r="M188" i="35" s="1"/>
  <c r="E184" i="35"/>
  <c r="M184" i="35" s="1"/>
  <c r="E180" i="35"/>
  <c r="M180" i="35" s="1"/>
  <c r="E176" i="35"/>
  <c r="M176" i="35" s="1"/>
  <c r="E172" i="35"/>
  <c r="M172" i="35" s="1"/>
  <c r="E168" i="35"/>
  <c r="M168" i="35" s="1"/>
  <c r="E164" i="35"/>
  <c r="M164" i="35" s="1"/>
  <c r="E160" i="35"/>
  <c r="M160" i="35" s="1"/>
  <c r="E156" i="35"/>
  <c r="M156" i="35" s="1"/>
  <c r="E152" i="35"/>
  <c r="M152" i="35" s="1"/>
  <c r="E122" i="35"/>
  <c r="M122" i="35" s="1"/>
  <c r="E118" i="35"/>
  <c r="M118" i="35" s="1"/>
  <c r="E114" i="35"/>
  <c r="M114" i="35" s="1"/>
  <c r="E110" i="35"/>
  <c r="M110" i="35" s="1"/>
  <c r="E106" i="35"/>
  <c r="M106" i="35" s="1"/>
  <c r="E90" i="35"/>
  <c r="M90" i="35" s="1"/>
  <c r="E86" i="35"/>
  <c r="M86" i="35" s="1"/>
  <c r="E84" i="35"/>
  <c r="M84" i="35" s="1"/>
  <c r="E59" i="35"/>
  <c r="M59" i="35" s="1"/>
  <c r="E58" i="35"/>
  <c r="M58" i="35" s="1"/>
  <c r="E51" i="35"/>
  <c r="M51" i="35" s="1"/>
  <c r="E50" i="35"/>
  <c r="M50" i="35" s="1"/>
  <c r="E43" i="35"/>
  <c r="M43" i="35" s="1"/>
  <c r="E42" i="35"/>
  <c r="M42" i="35" s="1"/>
  <c r="E35" i="35"/>
  <c r="M35" i="35" s="1"/>
  <c r="E34" i="35"/>
  <c r="M34" i="35" s="1"/>
  <c r="E25" i="35"/>
  <c r="M25" i="35" s="1"/>
  <c r="E17" i="35"/>
  <c r="M17" i="35" s="1"/>
  <c r="E6" i="35"/>
  <c r="M6" i="35" s="1"/>
  <c r="E196" i="35"/>
  <c r="M196" i="35" s="1"/>
  <c r="E189" i="35"/>
  <c r="M189" i="35" s="1"/>
  <c r="E185" i="35"/>
  <c r="M185" i="35" s="1"/>
  <c r="E181" i="35"/>
  <c r="M181" i="35" s="1"/>
  <c r="E177" i="35"/>
  <c r="M177" i="35" s="1"/>
  <c r="E173" i="35"/>
  <c r="M173" i="35" s="1"/>
  <c r="E169" i="35"/>
  <c r="M169" i="35" s="1"/>
  <c r="E165" i="35"/>
  <c r="M165" i="35" s="1"/>
  <c r="E161" i="35"/>
  <c r="M161" i="35" s="1"/>
  <c r="E157" i="35"/>
  <c r="M157" i="35" s="1"/>
  <c r="E153" i="35"/>
  <c r="M153" i="35" s="1"/>
  <c r="E119" i="35"/>
  <c r="M119" i="35" s="1"/>
  <c r="E115" i="35"/>
  <c r="M115" i="35" s="1"/>
  <c r="E77" i="35"/>
  <c r="M77" i="35" s="1"/>
  <c r="E73" i="35"/>
  <c r="M73" i="35" s="1"/>
  <c r="E65" i="35"/>
  <c r="M65" i="35" s="1"/>
  <c r="E40" i="35"/>
  <c r="M40" i="35" s="1"/>
  <c r="E32" i="35"/>
  <c r="M32" i="35" s="1"/>
  <c r="E200" i="35"/>
  <c r="M200" i="35" s="1"/>
  <c r="E193" i="35"/>
  <c r="M193" i="35" s="1"/>
  <c r="E123" i="35"/>
  <c r="M123" i="35" s="1"/>
  <c r="E111" i="35"/>
  <c r="M111" i="35" s="1"/>
  <c r="E107" i="35"/>
  <c r="M107" i="35" s="1"/>
  <c r="E104" i="35"/>
  <c r="M104" i="35" s="1"/>
  <c r="E91" i="35"/>
  <c r="M91" i="35" s="1"/>
  <c r="E87" i="35"/>
  <c r="M87" i="35" s="1"/>
  <c r="E69" i="35"/>
  <c r="M69" i="35" s="1"/>
  <c r="E63" i="35"/>
  <c r="M63" i="35" s="1"/>
  <c r="E56" i="35"/>
  <c r="M56" i="35" s="1"/>
  <c r="E48" i="35"/>
  <c r="M48" i="35" s="1"/>
  <c r="E24" i="35"/>
  <c r="M24" i="35" s="1"/>
  <c r="E23" i="35"/>
  <c r="M23" i="35" s="1"/>
  <c r="E201" i="35"/>
  <c r="M201" i="35" s="1"/>
  <c r="E197" i="35"/>
  <c r="M197" i="35" s="1"/>
  <c r="E190" i="35"/>
  <c r="M190" i="35" s="1"/>
  <c r="E182" i="35"/>
  <c r="M182" i="35" s="1"/>
  <c r="E174" i="35"/>
  <c r="M174" i="35" s="1"/>
  <c r="E166" i="35"/>
  <c r="M166" i="35" s="1"/>
  <c r="E158" i="35"/>
  <c r="M158" i="35" s="1"/>
  <c r="E150" i="35"/>
  <c r="M150" i="35" s="1"/>
  <c r="E121" i="35"/>
  <c r="M121" i="35" s="1"/>
  <c r="E117" i="35"/>
  <c r="M117" i="35" s="1"/>
  <c r="E113" i="35"/>
  <c r="M113" i="35" s="1"/>
  <c r="E109" i="35"/>
  <c r="M109" i="35" s="1"/>
  <c r="E105" i="35"/>
  <c r="M105" i="35" s="1"/>
  <c r="E60" i="35"/>
  <c r="M60" i="35" s="1"/>
  <c r="E39" i="35"/>
  <c r="M39" i="35" s="1"/>
  <c r="E38" i="35"/>
  <c r="M38" i="35" s="1"/>
  <c r="E21" i="35"/>
  <c r="M21" i="35" s="1"/>
  <c r="E20" i="35"/>
  <c r="M20" i="35" s="1"/>
  <c r="E16" i="35"/>
  <c r="M16" i="35" s="1"/>
  <c r="E12" i="35"/>
  <c r="M12" i="35" s="1"/>
  <c r="E8" i="35"/>
  <c r="M8" i="35" s="1"/>
  <c r="E76" i="35"/>
  <c r="M76" i="35" s="1"/>
  <c r="E66" i="35"/>
  <c r="M66" i="35" s="1"/>
  <c r="E47" i="35"/>
  <c r="M47" i="35" s="1"/>
  <c r="E46" i="35"/>
  <c r="M46" i="35" s="1"/>
  <c r="E36" i="35"/>
  <c r="M36" i="35" s="1"/>
  <c r="E10" i="35"/>
  <c r="M10" i="35" s="1"/>
  <c r="E9" i="35"/>
  <c r="M9" i="35" s="1"/>
  <c r="E5" i="35"/>
  <c r="M5" i="35" s="1"/>
  <c r="E187" i="35"/>
  <c r="M187" i="35" s="1"/>
  <c r="E171" i="35"/>
  <c r="M171" i="35" s="1"/>
  <c r="E163" i="35"/>
  <c r="M163" i="35" s="1"/>
  <c r="E83" i="35"/>
  <c r="M83" i="35" s="1"/>
  <c r="E191" i="35"/>
  <c r="M191" i="35" s="1"/>
  <c r="E183" i="35"/>
  <c r="M183" i="35" s="1"/>
  <c r="E175" i="35"/>
  <c r="M175" i="35" s="1"/>
  <c r="E167" i="35"/>
  <c r="M167" i="35" s="1"/>
  <c r="E159" i="35"/>
  <c r="M159" i="35" s="1"/>
  <c r="E151" i="35"/>
  <c r="M151" i="35" s="1"/>
  <c r="E92" i="35"/>
  <c r="M92" i="35" s="1"/>
  <c r="E88" i="35"/>
  <c r="M88" i="35" s="1"/>
  <c r="E28" i="35"/>
  <c r="M28" i="35" s="1"/>
  <c r="E85" i="35"/>
  <c r="M85" i="35" s="1"/>
  <c r="E70" i="35"/>
  <c r="M70" i="35" s="1"/>
  <c r="E202" i="35"/>
  <c r="M202" i="35" s="1"/>
  <c r="E198" i="35"/>
  <c r="M198" i="35" s="1"/>
  <c r="E194" i="35"/>
  <c r="M194" i="35" s="1"/>
  <c r="E186" i="35"/>
  <c r="M186" i="35" s="1"/>
  <c r="E178" i="35"/>
  <c r="M178" i="35" s="1"/>
  <c r="E170" i="35"/>
  <c r="M170" i="35" s="1"/>
  <c r="E162" i="35"/>
  <c r="M162" i="35" s="1"/>
  <c r="E154" i="35"/>
  <c r="M154" i="35" s="1"/>
  <c r="E120" i="35"/>
  <c r="M120" i="35" s="1"/>
  <c r="E116" i="35"/>
  <c r="M116" i="35" s="1"/>
  <c r="E112" i="35"/>
  <c r="M112" i="35" s="1"/>
  <c r="E108" i="35"/>
  <c r="M108" i="35" s="1"/>
  <c r="E80" i="35"/>
  <c r="M80" i="35" s="1"/>
  <c r="E55" i="35"/>
  <c r="M55" i="35" s="1"/>
  <c r="E54" i="35"/>
  <c r="M54" i="35" s="1"/>
  <c r="E44" i="35"/>
  <c r="M44" i="35" s="1"/>
  <c r="E27" i="35"/>
  <c r="M27" i="35" s="1"/>
  <c r="E15" i="35"/>
  <c r="M15" i="35" s="1"/>
  <c r="E13" i="35"/>
  <c r="E195" i="35"/>
  <c r="M195" i="35" s="1"/>
  <c r="E179" i="35"/>
  <c r="M179" i="35" s="1"/>
  <c r="E155" i="35"/>
  <c r="M155" i="35" s="1"/>
  <c r="E103" i="35"/>
  <c r="M103" i="35" s="1"/>
  <c r="E89" i="35"/>
  <c r="M89" i="35" s="1"/>
  <c r="E62" i="35"/>
  <c r="M62" i="35" s="1"/>
  <c r="E52" i="35"/>
  <c r="M52" i="35" s="1"/>
  <c r="E31" i="35"/>
  <c r="M31" i="35" s="1"/>
  <c r="E19" i="35"/>
  <c r="M19" i="35" s="1"/>
  <c r="E4" i="35"/>
  <c r="M4" i="35" s="1"/>
  <c r="E29" i="35"/>
  <c r="M29" i="35" s="1"/>
  <c r="X1" i="20"/>
  <c r="A1" i="49"/>
  <c r="A1" i="20"/>
  <c r="AB25" i="46" l="1"/>
  <c r="A77" i="24"/>
  <c r="A76" i="24"/>
  <c r="A80" i="24"/>
  <c r="A25" i="16"/>
  <c r="A25" i="22"/>
  <c r="A25" i="28"/>
  <c r="A25" i="27"/>
  <c r="A25" i="31"/>
  <c r="A25" i="43"/>
  <c r="AB2" i="15"/>
  <c r="A36" i="15" s="1"/>
  <c r="K17" i="21"/>
  <c r="M94" i="35"/>
  <c r="L17" i="21" s="1"/>
  <c r="L19" i="21" s="1"/>
  <c r="A2" i="50"/>
  <c r="A4" i="20"/>
  <c r="C47" i="1"/>
  <c r="M13" i="35"/>
  <c r="K18" i="21"/>
  <c r="M95" i="35"/>
  <c r="L18" i="21" s="1"/>
  <c r="Y1" i="20"/>
  <c r="Z1" i="20" s="1"/>
  <c r="C54" i="25"/>
  <c r="I1" i="49"/>
  <c r="B52" i="33"/>
  <c r="BA1" i="20"/>
  <c r="AD1" i="20"/>
  <c r="BB1" i="20" s="1"/>
  <c r="B47" i="26"/>
  <c r="B58" i="18"/>
  <c r="W29" i="15"/>
  <c r="AB27" i="46" l="1"/>
  <c r="J1" i="49"/>
  <c r="AE1" i="20"/>
  <c r="AF1" i="20" s="1"/>
  <c r="BD1" i="20" s="1"/>
  <c r="B58" i="33"/>
  <c r="B51" i="26"/>
  <c r="C60" i="25"/>
  <c r="K19" i="21"/>
  <c r="B17" i="21"/>
  <c r="AB29" i="46" l="1"/>
  <c r="B23" i="21"/>
  <c r="A23" i="21" s="1"/>
  <c r="A17" i="21"/>
  <c r="B55" i="26"/>
  <c r="K1" i="49"/>
  <c r="BC1" i="20"/>
  <c r="AG1" i="20"/>
  <c r="AB31" i="46" l="1"/>
  <c r="BE1" i="20"/>
  <c r="L1" i="49"/>
  <c r="B59" i="26"/>
  <c r="AH1" i="20"/>
  <c r="AB33" i="46" l="1"/>
  <c r="AB35" i="46" s="1"/>
  <c r="BF1" i="20"/>
  <c r="M1" i="49"/>
  <c r="AI1" i="20"/>
  <c r="BG1" i="20" s="1"/>
  <c r="B63" i="26"/>
  <c r="AJ1" i="20" l="1"/>
  <c r="N1" i="49"/>
  <c r="B67" i="26"/>
  <c r="O1" i="49" l="1"/>
  <c r="BH1" i="20"/>
  <c r="AK1" i="20"/>
  <c r="B71" i="26"/>
  <c r="P1" i="49" l="1"/>
  <c r="BI1" i="20"/>
  <c r="AL1" i="20"/>
  <c r="BJ1" i="20" l="1"/>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36" i="46" s="1"/>
  <c r="AI4" i="47" l="1"/>
  <c r="AB1" i="46" l="1"/>
  <c r="G4" i="47"/>
  <c r="P5" i="12" l="1"/>
  <c r="I2" i="20" l="1"/>
  <c r="J2" i="20"/>
  <c r="K2" i="20"/>
  <c r="L2" i="20"/>
  <c r="M2" i="20"/>
  <c r="N2" i="20"/>
  <c r="O2" i="20"/>
  <c r="P2" i="20"/>
  <c r="Q2" i="20"/>
  <c r="R2" i="20"/>
  <c r="S2" i="20"/>
  <c r="T2" i="20"/>
  <c r="U2" i="20"/>
  <c r="V2" i="20"/>
  <c r="W2" i="20"/>
  <c r="X2" i="20"/>
  <c r="Y2" i="20"/>
  <c r="Z2" i="20"/>
  <c r="Q3" i="29"/>
  <c r="A1" i="12"/>
  <c r="W3" i="44"/>
  <c r="K9" i="1"/>
  <c r="B50" i="18"/>
  <c r="B3" i="44"/>
  <c r="P41" i="35"/>
  <c r="F50" i="43"/>
  <c r="H3" i="23"/>
  <c r="H50" i="43"/>
  <c r="L3" i="44"/>
  <c r="C21" i="15"/>
  <c r="B3" i="14"/>
  <c r="P3" i="14"/>
  <c r="F3" i="30"/>
  <c r="H7" i="46"/>
  <c r="E18" i="22"/>
  <c r="Q22" i="35"/>
  <c r="AE3" i="23"/>
  <c r="P15" i="35"/>
  <c r="F48" i="33"/>
  <c r="A29" i="15"/>
  <c r="E48" i="18"/>
  <c r="N3" i="47"/>
  <c r="AI3" i="29"/>
  <c r="R3" i="17"/>
  <c r="B17" i="12"/>
  <c r="J3" i="32"/>
  <c r="S41" i="43"/>
  <c r="P3" i="29"/>
  <c r="P55" i="35"/>
  <c r="G1" i="14"/>
  <c r="E14" i="28"/>
  <c r="C2" i="14"/>
  <c r="F3" i="49"/>
  <c r="H40" i="43"/>
  <c r="A17" i="12"/>
  <c r="P56" i="35"/>
  <c r="B3" i="47"/>
  <c r="N3" i="44"/>
  <c r="B7" i="15"/>
  <c r="H41" i="43"/>
  <c r="M3" i="44"/>
  <c r="J44" i="12"/>
  <c r="P32" i="35"/>
  <c r="AF3" i="44"/>
  <c r="AE3" i="30"/>
  <c r="P8" i="35"/>
  <c r="P3" i="44"/>
  <c r="P33" i="35"/>
  <c r="P42" i="35"/>
  <c r="E2" i="29"/>
  <c r="P37" i="35"/>
  <c r="AG3" i="29"/>
  <c r="D27" i="18"/>
  <c r="Y44" i="12"/>
  <c r="U3" i="30"/>
  <c r="S19" i="12"/>
  <c r="C17" i="15"/>
  <c r="W3" i="14"/>
  <c r="N3" i="30"/>
  <c r="P7" i="35"/>
  <c r="S23" i="12"/>
  <c r="AB3" i="29"/>
  <c r="B5" i="15"/>
  <c r="N3" i="23"/>
  <c r="B45" i="26"/>
  <c r="C19" i="15"/>
  <c r="C3" i="30"/>
  <c r="AD3" i="23"/>
  <c r="D13" i="1"/>
  <c r="AE3" i="29"/>
  <c r="Q3" i="44"/>
  <c r="AB3" i="47"/>
  <c r="J3" i="29"/>
  <c r="S21" i="12"/>
  <c r="T3" i="23"/>
  <c r="AI3" i="23"/>
  <c r="AC3" i="14"/>
  <c r="G3" i="14"/>
  <c r="Y41" i="12"/>
  <c r="C3" i="47"/>
  <c r="C3" i="14"/>
  <c r="N42" i="12"/>
  <c r="U3" i="17"/>
  <c r="B32" i="25"/>
  <c r="B31" i="12"/>
  <c r="S3" i="29"/>
  <c r="AF3" i="47"/>
  <c r="A23" i="12"/>
  <c r="J3" i="44"/>
  <c r="D3" i="47"/>
  <c r="AJ3" i="47"/>
  <c r="R3" i="47"/>
  <c r="P72" i="35"/>
  <c r="B41" i="18"/>
  <c r="Q16" i="35"/>
  <c r="P3" i="17"/>
  <c r="AI3" i="30"/>
  <c r="N3" i="29"/>
  <c r="Y42" i="12"/>
  <c r="E27" i="46"/>
  <c r="P77" i="35"/>
  <c r="AA3" i="44"/>
  <c r="E3" i="44"/>
  <c r="B36" i="25"/>
  <c r="C25" i="15"/>
  <c r="D3" i="44"/>
  <c r="F3" i="29"/>
  <c r="AC3" i="29"/>
  <c r="W3" i="30"/>
  <c r="N39" i="12"/>
  <c r="J3" i="23"/>
  <c r="H44" i="43"/>
  <c r="P34" i="35"/>
  <c r="P9" i="12"/>
  <c r="N41" i="12"/>
  <c r="A19" i="12"/>
  <c r="A3" i="44"/>
  <c r="P44" i="35"/>
  <c r="L3" i="14"/>
  <c r="U40" i="12"/>
  <c r="H2" i="14"/>
  <c r="AG3" i="44"/>
  <c r="B2" i="23"/>
  <c r="P39" i="35"/>
  <c r="K3" i="47"/>
  <c r="E27" i="33"/>
  <c r="L3" i="17"/>
  <c r="AJ3" i="32"/>
  <c r="AB3" i="30"/>
  <c r="L3" i="49"/>
  <c r="AC3" i="32"/>
  <c r="C27" i="16"/>
  <c r="AG3" i="47"/>
  <c r="B24" i="25"/>
  <c r="H3" i="49"/>
  <c r="S39" i="43"/>
  <c r="H49" i="43"/>
  <c r="R3" i="44"/>
  <c r="V3" i="32"/>
  <c r="AE3" i="47"/>
  <c r="D3" i="17"/>
  <c r="AJ3" i="23"/>
  <c r="B35" i="33"/>
  <c r="O29" i="15"/>
  <c r="B25" i="12"/>
  <c r="AB3" i="14"/>
  <c r="D3" i="30"/>
  <c r="S17" i="12"/>
  <c r="Q3" i="30"/>
  <c r="B3" i="23"/>
  <c r="P80" i="35"/>
  <c r="K3" i="23"/>
  <c r="K3" i="30"/>
  <c r="D3" i="14"/>
  <c r="P53" i="35"/>
  <c r="D3" i="32"/>
  <c r="A7" i="12"/>
  <c r="E3" i="30"/>
  <c r="C7" i="33"/>
  <c r="M3" i="47"/>
  <c r="X3" i="32"/>
  <c r="Q24" i="35"/>
  <c r="A15" i="12"/>
  <c r="G3" i="49"/>
  <c r="P20" i="35"/>
  <c r="P3" i="35"/>
  <c r="C3" i="17"/>
  <c r="G18" i="15"/>
  <c r="C3" i="32"/>
  <c r="P23" i="35"/>
  <c r="Z3" i="47"/>
  <c r="U44" i="12"/>
  <c r="E7" i="12"/>
  <c r="S3" i="47"/>
  <c r="P47" i="35"/>
  <c r="B32" i="26"/>
  <c r="P40" i="35"/>
  <c r="P79" i="35"/>
  <c r="F48" i="18"/>
  <c r="P48" i="35"/>
  <c r="Z3" i="17"/>
  <c r="P59" i="35"/>
  <c r="P45" i="35"/>
  <c r="I3" i="29"/>
  <c r="P25" i="35"/>
  <c r="P58" i="35"/>
  <c r="AB3" i="44"/>
  <c r="D48" i="33"/>
  <c r="P17" i="35"/>
  <c r="I3" i="32"/>
  <c r="P12" i="35"/>
  <c r="D2" i="35"/>
  <c r="S3" i="23"/>
  <c r="E17" i="22"/>
  <c r="I1" i="14"/>
  <c r="B72" i="26"/>
  <c r="Y3" i="14"/>
  <c r="M3" i="17"/>
  <c r="B3" i="17"/>
  <c r="M3" i="49"/>
  <c r="R15" i="12"/>
  <c r="H7" i="27"/>
  <c r="AJ3" i="29"/>
  <c r="P75" i="35"/>
  <c r="J43" i="12"/>
  <c r="F45" i="43"/>
  <c r="H3" i="47"/>
  <c r="L3" i="47"/>
  <c r="N45" i="12"/>
  <c r="H7" i="22"/>
  <c r="P26" i="35"/>
  <c r="H5" i="1"/>
  <c r="T8" i="1"/>
  <c r="G31" i="15"/>
  <c r="S3" i="17"/>
  <c r="Q3" i="47"/>
  <c r="B21" i="12"/>
  <c r="F3" i="17"/>
  <c r="A3" i="30"/>
  <c r="E48" i="33"/>
  <c r="AH3" i="47"/>
  <c r="T3" i="30"/>
  <c r="L2" i="15"/>
  <c r="P14" i="35"/>
  <c r="U43" i="12"/>
  <c r="AA3" i="47"/>
  <c r="E9" i="12"/>
  <c r="H2" i="47"/>
  <c r="P52" i="35"/>
  <c r="C21" i="31"/>
  <c r="AA3" i="23"/>
  <c r="L3" i="23"/>
  <c r="G3" i="29"/>
  <c r="U3" i="44"/>
  <c r="E42" i="33"/>
  <c r="AD3" i="14"/>
  <c r="C17" i="31"/>
  <c r="E13" i="12"/>
  <c r="P49" i="35"/>
  <c r="Q42" i="35"/>
  <c r="AJ3" i="30"/>
  <c r="AI3" i="32"/>
  <c r="F3" i="44"/>
  <c r="L3" i="29"/>
  <c r="C23" i="15"/>
  <c r="T11" i="12"/>
  <c r="P61" i="35"/>
  <c r="B2" i="14"/>
  <c r="B3" i="30"/>
  <c r="M3" i="14"/>
  <c r="B27" i="12"/>
  <c r="Z3" i="23"/>
  <c r="V3" i="17"/>
  <c r="D3" i="29"/>
  <c r="AG3" i="30"/>
  <c r="N44" i="12"/>
  <c r="O3" i="47"/>
  <c r="Z3" i="29"/>
  <c r="P74" i="35"/>
  <c r="J42" i="12"/>
  <c r="P2" i="15"/>
  <c r="H3" i="30"/>
  <c r="AD3" i="47"/>
  <c r="K3" i="49"/>
  <c r="Y3" i="29"/>
  <c r="S3" i="14"/>
  <c r="P3" i="47"/>
  <c r="F3" i="23"/>
  <c r="D26" i="1"/>
  <c r="AD3" i="29"/>
  <c r="B15" i="12"/>
  <c r="AD3" i="32"/>
  <c r="V3" i="30"/>
  <c r="H7" i="43"/>
  <c r="P27" i="35"/>
  <c r="A33" i="12"/>
  <c r="AE3" i="17"/>
  <c r="A3" i="17"/>
  <c r="I3" i="44"/>
  <c r="P4" i="35"/>
  <c r="E3" i="23"/>
  <c r="F42" i="18"/>
  <c r="AH3" i="17"/>
  <c r="A21" i="12"/>
  <c r="Q3" i="17"/>
  <c r="P50" i="35"/>
  <c r="P71" i="35"/>
  <c r="AE3" i="44"/>
  <c r="S38" i="43"/>
  <c r="AI3" i="14"/>
  <c r="B38" i="18"/>
  <c r="AH3" i="30"/>
  <c r="O3" i="29"/>
  <c r="R2" i="15"/>
  <c r="D42" i="18"/>
  <c r="AE3" i="32"/>
  <c r="AC3" i="30"/>
  <c r="B1" i="12"/>
  <c r="B33" i="26"/>
  <c r="L3" i="32"/>
  <c r="P6" i="35"/>
  <c r="I3" i="17"/>
  <c r="P35" i="35"/>
  <c r="V3" i="23"/>
  <c r="H7" i="28"/>
  <c r="P83" i="35"/>
  <c r="E3" i="29"/>
  <c r="B47" i="25"/>
  <c r="P11" i="35"/>
  <c r="P10" i="35"/>
  <c r="I2" i="14"/>
  <c r="I3" i="23"/>
  <c r="AF3" i="17"/>
  <c r="H7" i="15"/>
  <c r="K3" i="44"/>
  <c r="V2" i="15"/>
  <c r="P78" i="35"/>
  <c r="P11" i="12"/>
  <c r="M3" i="29"/>
  <c r="Q57" i="35"/>
  <c r="G3" i="23"/>
  <c r="A3" i="29"/>
  <c r="J39" i="12"/>
  <c r="H39" i="43"/>
  <c r="B9" i="15"/>
  <c r="Y3" i="44"/>
  <c r="A29" i="12"/>
  <c r="A9" i="12"/>
  <c r="Y43" i="12"/>
  <c r="C29" i="15"/>
  <c r="T3" i="14"/>
  <c r="AJ3" i="44"/>
  <c r="D27" i="33"/>
  <c r="AD3" i="44"/>
  <c r="Z3" i="30"/>
  <c r="O3" i="30"/>
  <c r="S3" i="44"/>
  <c r="P19" i="35"/>
  <c r="T5" i="1"/>
  <c r="T2" i="1"/>
  <c r="Y3" i="17"/>
  <c r="AF3" i="30"/>
  <c r="J3" i="47"/>
  <c r="G3" i="47"/>
  <c r="P13" i="35"/>
  <c r="P65" i="35"/>
  <c r="L2" i="14"/>
  <c r="V3" i="29"/>
  <c r="M27" i="12"/>
  <c r="L3" i="30"/>
  <c r="S3" i="30"/>
  <c r="R3" i="29"/>
  <c r="N9" i="28"/>
  <c r="Y45" i="12"/>
  <c r="H3" i="32"/>
  <c r="N38" i="12"/>
  <c r="N43" i="12"/>
  <c r="J45" i="12"/>
  <c r="I3" i="49"/>
  <c r="C5" i="1"/>
  <c r="E3" i="47"/>
  <c r="AH3" i="29"/>
  <c r="Y3" i="30"/>
  <c r="P63" i="35"/>
  <c r="H43" i="43"/>
  <c r="U3" i="23"/>
  <c r="B35" i="18"/>
  <c r="AG3" i="17"/>
  <c r="R3" i="30"/>
  <c r="D1" i="35"/>
  <c r="G3" i="44"/>
  <c r="AA3" i="29"/>
  <c r="N9" i="15"/>
  <c r="F3" i="47"/>
  <c r="M3" i="23"/>
  <c r="P7" i="12"/>
  <c r="H3" i="44"/>
  <c r="AG3" i="32"/>
  <c r="M3" i="30"/>
  <c r="P54" i="35"/>
  <c r="E27" i="18"/>
  <c r="C17" i="46"/>
  <c r="H38" i="43"/>
  <c r="M3" i="32"/>
  <c r="E60" i="33" s="1"/>
  <c r="AH3" i="23"/>
  <c r="I3" i="30"/>
  <c r="B28" i="26" s="1"/>
  <c r="C11" i="1"/>
  <c r="P73" i="35"/>
  <c r="J41" i="12"/>
  <c r="J40" i="12"/>
  <c r="AC3" i="23"/>
  <c r="E19" i="46"/>
  <c r="B60" i="26"/>
  <c r="Q55" i="35"/>
  <c r="P36" i="35"/>
  <c r="H3" i="29"/>
  <c r="P29" i="35"/>
  <c r="C27" i="15"/>
  <c r="S27" i="12"/>
  <c r="Z3" i="32"/>
  <c r="K2" i="14"/>
  <c r="C25" i="31"/>
  <c r="O3" i="32"/>
  <c r="W3" i="32"/>
  <c r="I3" i="47"/>
  <c r="P70" i="35"/>
  <c r="O3" i="23"/>
  <c r="V3" i="44"/>
  <c r="B3" i="32"/>
  <c r="P3" i="49"/>
  <c r="AH3" i="32"/>
  <c r="P46" i="35"/>
  <c r="J3" i="49"/>
  <c r="P18" i="35"/>
  <c r="AF3" i="14"/>
  <c r="P68" i="35"/>
  <c r="D3" i="23"/>
  <c r="X3" i="14"/>
  <c r="AB3" i="17"/>
  <c r="H42" i="43"/>
  <c r="B3" i="29"/>
  <c r="T3" i="32"/>
  <c r="D54" i="33"/>
  <c r="E42" i="18"/>
  <c r="E17" i="27"/>
  <c r="R3" i="14"/>
  <c r="B56" i="18" s="1"/>
  <c r="Z3" i="44"/>
  <c r="I38" i="16"/>
  <c r="A3" i="23"/>
  <c r="X3" i="47"/>
  <c r="B4" i="20"/>
  <c r="P51" i="35"/>
  <c r="I3" i="14"/>
  <c r="M2" i="14"/>
  <c r="I5" i="15"/>
  <c r="AB3" i="23"/>
  <c r="N3" i="14"/>
  <c r="E5" i="12"/>
  <c r="A5" i="12"/>
  <c r="AA3" i="17"/>
  <c r="W3" i="29"/>
  <c r="A3" i="47"/>
  <c r="A11" i="12"/>
  <c r="P82" i="35"/>
  <c r="E3" i="49"/>
  <c r="AG3" i="23"/>
  <c r="B19" i="12"/>
  <c r="P5" i="35"/>
  <c r="B62" i="18"/>
  <c r="Q43" i="35"/>
  <c r="A13" i="12"/>
  <c r="C27" i="31"/>
  <c r="J38" i="16"/>
  <c r="X3" i="30"/>
  <c r="A35" i="12"/>
  <c r="F27" i="18"/>
  <c r="S3" i="32"/>
  <c r="N3" i="17"/>
  <c r="V3" i="47"/>
  <c r="D9" i="19"/>
  <c r="E3" i="17"/>
  <c r="AJ3" i="14"/>
  <c r="T3" i="44"/>
  <c r="R3" i="32"/>
  <c r="X3" i="44"/>
  <c r="T3" i="47"/>
  <c r="C46" i="1"/>
  <c r="B23" i="12"/>
  <c r="Q70" i="35"/>
  <c r="F43" i="43"/>
  <c r="U2" i="12"/>
  <c r="AI3" i="44"/>
  <c r="H7" i="31"/>
  <c r="O3" i="49"/>
  <c r="N40" i="12"/>
  <c r="AD3" i="17"/>
  <c r="AA3" i="30"/>
  <c r="P30" i="35"/>
  <c r="Q3" i="35"/>
  <c r="B44" i="18"/>
  <c r="U3" i="29"/>
  <c r="Y2" i="15"/>
  <c r="T2" i="15"/>
  <c r="B65" i="26"/>
  <c r="P38" i="35"/>
  <c r="N7" i="15"/>
  <c r="Q32" i="35"/>
  <c r="P60" i="35"/>
  <c r="P4" i="20"/>
  <c r="B35" i="25"/>
  <c r="F60" i="18"/>
  <c r="Q61" i="35"/>
  <c r="Q13" i="12"/>
  <c r="N3" i="32"/>
  <c r="P21" i="35"/>
  <c r="Q53" i="35"/>
  <c r="D60" i="18"/>
  <c r="Q82" i="35"/>
  <c r="B37" i="26"/>
  <c r="Q48" i="35"/>
  <c r="Q33" i="35"/>
  <c r="Q15" i="35"/>
  <c r="AH3" i="14"/>
  <c r="R3" i="23"/>
  <c r="H3" i="14"/>
  <c r="B53" i="25"/>
  <c r="O3" i="44"/>
  <c r="C19" i="31"/>
  <c r="F36" i="33"/>
  <c r="E54" i="18"/>
  <c r="B36" i="26"/>
  <c r="Q40" i="35"/>
  <c r="Q46" i="35"/>
  <c r="F54" i="18"/>
  <c r="S29" i="12"/>
  <c r="N3" i="49"/>
  <c r="T4" i="20"/>
  <c r="C7" i="18"/>
  <c r="B11" i="15"/>
  <c r="Q4" i="20"/>
  <c r="B29" i="25"/>
  <c r="Q7" i="35"/>
  <c r="N4" i="20"/>
  <c r="Z4" i="20"/>
  <c r="C3" i="44"/>
  <c r="E11" i="12"/>
  <c r="Q34" i="35"/>
  <c r="AD3" i="30"/>
  <c r="M4" i="20"/>
  <c r="B44" i="25"/>
  <c r="P62" i="35"/>
  <c r="S4" i="20"/>
  <c r="R17" i="15"/>
  <c r="D48" i="18"/>
  <c r="J2" i="14"/>
  <c r="F30" i="33"/>
  <c r="B69" i="26"/>
  <c r="Q20" i="35"/>
  <c r="B50" i="25"/>
  <c r="Q18" i="35"/>
  <c r="Q23" i="35"/>
  <c r="J38" i="12"/>
  <c r="Y3" i="47"/>
  <c r="W3" i="23"/>
  <c r="AH3" i="44"/>
  <c r="U3" i="47"/>
  <c r="F27" i="33"/>
  <c r="F30" i="18"/>
  <c r="N9" i="46"/>
  <c r="Q83" i="35"/>
  <c r="B29" i="18"/>
  <c r="P81" i="35"/>
  <c r="B40" i="26"/>
  <c r="E36" i="33"/>
  <c r="Q52" i="35"/>
  <c r="Q11" i="35"/>
  <c r="P3" i="23"/>
  <c r="Q4" i="35"/>
  <c r="Y3" i="23"/>
  <c r="Q30" i="35"/>
  <c r="P69" i="35"/>
  <c r="B59" i="25"/>
  <c r="B41" i="33"/>
  <c r="Q74" i="35"/>
  <c r="AI3" i="47"/>
  <c r="F42" i="33"/>
  <c r="P76" i="35"/>
  <c r="X4" i="20"/>
  <c r="Q71" i="35"/>
  <c r="Q75" i="35"/>
  <c r="Q5" i="35"/>
  <c r="Q60" i="35"/>
  <c r="B29" i="12"/>
  <c r="B32" i="18"/>
  <c r="G3" i="30"/>
  <c r="K3" i="17"/>
  <c r="F28" i="15"/>
  <c r="K4" i="20"/>
  <c r="N2" i="15"/>
  <c r="B30" i="25"/>
  <c r="Q69" i="35"/>
  <c r="Q79" i="35"/>
  <c r="S40" i="43"/>
  <c r="J4" i="20"/>
  <c r="E23" i="46"/>
  <c r="X3" i="17"/>
  <c r="F3" i="32"/>
  <c r="Q58" i="35"/>
  <c r="Q56" i="35"/>
  <c r="Q25" i="35"/>
  <c r="B64" i="26"/>
  <c r="Q13" i="35"/>
  <c r="Q38" i="35"/>
  <c r="F60" i="33"/>
  <c r="B47" i="18"/>
  <c r="B41" i="25"/>
  <c r="Q80" i="35"/>
  <c r="Q12" i="35"/>
  <c r="Q77" i="35"/>
  <c r="B48" i="25"/>
  <c r="Q17" i="35"/>
  <c r="Q21" i="35"/>
  <c r="B53" i="33"/>
  <c r="D42" i="33"/>
  <c r="Q72" i="35"/>
  <c r="Q8" i="35"/>
  <c r="C23" i="31"/>
  <c r="B44" i="26"/>
  <c r="B61" i="26"/>
  <c r="P28" i="35"/>
  <c r="Q73" i="35"/>
  <c r="Q27" i="35"/>
  <c r="B52" i="26"/>
  <c r="Q59" i="35"/>
  <c r="F38" i="43"/>
  <c r="B29" i="33"/>
  <c r="W3" i="47"/>
  <c r="H7" i="16"/>
  <c r="Y3" i="32"/>
  <c r="B56" i="26"/>
  <c r="Y4" i="20"/>
  <c r="B60" i="25"/>
  <c r="Q37" i="35"/>
  <c r="B4" i="50"/>
  <c r="Q44" i="35"/>
  <c r="T3" i="29"/>
  <c r="B42" i="25" s="1"/>
  <c r="O4" i="20"/>
  <c r="Q54" i="35"/>
  <c r="P31" i="35"/>
  <c r="S25" i="12"/>
  <c r="J3" i="17"/>
  <c r="A3" i="32"/>
  <c r="Q35" i="35"/>
  <c r="Q47" i="35"/>
  <c r="B49" i="26"/>
  <c r="Q51" i="35"/>
  <c r="Q68" i="35"/>
  <c r="F36" i="18"/>
  <c r="AC3" i="44"/>
  <c r="AC3" i="47"/>
  <c r="B38" i="25"/>
  <c r="Q36" i="35"/>
  <c r="B53" i="26"/>
  <c r="P64" i="35"/>
  <c r="P67" i="35"/>
  <c r="Q41" i="35"/>
  <c r="Q31" i="35"/>
  <c r="Q49" i="35"/>
  <c r="E30" i="33"/>
  <c r="D54" i="18"/>
  <c r="B54" i="25"/>
  <c r="B68" i="26"/>
  <c r="Q50" i="35"/>
  <c r="Q26" i="35"/>
  <c r="Q65" i="35"/>
  <c r="L4" i="20"/>
  <c r="Q14" i="35"/>
  <c r="B23" i="25"/>
  <c r="Q81" i="35"/>
  <c r="P66" i="35"/>
  <c r="E30" i="18"/>
  <c r="Q39" i="35"/>
  <c r="E60" i="18"/>
  <c r="D60" i="33"/>
  <c r="B56" i="25"/>
  <c r="B47" i="33"/>
  <c r="Q19" i="35"/>
  <c r="B62" i="25"/>
  <c r="B59" i="33"/>
  <c r="B29" i="26"/>
  <c r="B73" i="26"/>
  <c r="D30" i="18"/>
  <c r="B59" i="18"/>
  <c r="B26" i="25"/>
  <c r="V4" i="20"/>
  <c r="Q45" i="35"/>
  <c r="E54" i="33"/>
  <c r="Q6" i="35"/>
  <c r="Q10" i="35"/>
  <c r="Q78" i="35"/>
  <c r="Q63" i="35"/>
  <c r="Q29" i="35"/>
  <c r="W4" i="20"/>
  <c r="I4" i="20"/>
  <c r="R4" i="20"/>
  <c r="U4" i="20"/>
  <c r="D36" i="18"/>
  <c r="Q62" i="35"/>
  <c r="Q76" i="35"/>
  <c r="Q28" i="35"/>
  <c r="Q64" i="35"/>
  <c r="Q67" i="35"/>
  <c r="Q66" i="35"/>
  <c r="C58" i="18" l="1"/>
  <c r="C58" i="33"/>
  <c r="C46" i="33"/>
  <c r="O67" i="35"/>
  <c r="Y66" i="35"/>
  <c r="A69" i="26"/>
  <c r="A70" i="26"/>
  <c r="A67" i="26"/>
  <c r="A68" i="26"/>
  <c r="A58" i="25"/>
  <c r="A57" i="25"/>
  <c r="A53" i="25"/>
  <c r="A56" i="25"/>
  <c r="A55" i="25"/>
  <c r="C53" i="25"/>
  <c r="A54" i="25" s="1"/>
  <c r="Y67" i="35"/>
  <c r="O68" i="35"/>
  <c r="Y64" i="35"/>
  <c r="O65" i="35"/>
  <c r="B4" i="33"/>
  <c r="A4" i="33" s="1"/>
  <c r="B25" i="21"/>
  <c r="A25" i="21" s="1"/>
  <c r="O32" i="35"/>
  <c r="Y31" i="35"/>
  <c r="A46" i="25"/>
  <c r="A44" i="25"/>
  <c r="C41" i="25"/>
  <c r="A42" i="25" s="1"/>
  <c r="A41" i="25"/>
  <c r="A43" i="25"/>
  <c r="A45" i="25"/>
  <c r="A63" i="25"/>
  <c r="A59" i="25"/>
  <c r="A64" i="25"/>
  <c r="A62" i="25"/>
  <c r="A61" i="25"/>
  <c r="C59" i="25"/>
  <c r="A60" i="25" s="1"/>
  <c r="A57" i="26"/>
  <c r="A55" i="26"/>
  <c r="A56" i="26"/>
  <c r="A58" i="26"/>
  <c r="C28" i="33"/>
  <c r="B17" i="43"/>
  <c r="H2" i="44" s="1"/>
  <c r="A52" i="26"/>
  <c r="A54" i="26"/>
  <c r="A51" i="26"/>
  <c r="A53" i="26"/>
  <c r="O29" i="35"/>
  <c r="Y28" i="35"/>
  <c r="A45" i="26"/>
  <c r="A44" i="26"/>
  <c r="A46" i="26"/>
  <c r="A43" i="26"/>
  <c r="C52" i="33"/>
  <c r="A51" i="25"/>
  <c r="A52" i="25"/>
  <c r="C47" i="25"/>
  <c r="A48" i="25" s="1"/>
  <c r="A47" i="25"/>
  <c r="A50" i="25"/>
  <c r="A49" i="25"/>
  <c r="C46" i="18"/>
  <c r="A65" i="26"/>
  <c r="A66" i="26"/>
  <c r="A63" i="26"/>
  <c r="A64" i="26"/>
  <c r="B23" i="43"/>
  <c r="M2" i="44" s="1"/>
  <c r="A33" i="25"/>
  <c r="A31" i="25"/>
  <c r="A29" i="25"/>
  <c r="A32" i="25"/>
  <c r="A34" i="25"/>
  <c r="C29" i="25"/>
  <c r="A30" i="25" s="1"/>
  <c r="N2" i="43"/>
  <c r="N2" i="16"/>
  <c r="N2" i="46"/>
  <c r="N2" i="31"/>
  <c r="N2" i="28"/>
  <c r="N2" i="22"/>
  <c r="N2" i="27"/>
  <c r="Y76" i="35"/>
  <c r="O77" i="35"/>
  <c r="C40" i="33"/>
  <c r="O70" i="35"/>
  <c r="Y69" i="35"/>
  <c r="B78" i="24"/>
  <c r="A78" i="24" s="1"/>
  <c r="B52" i="24"/>
  <c r="A51" i="24" s="1"/>
  <c r="A40" i="26"/>
  <c r="A42" i="26"/>
  <c r="A41" i="26"/>
  <c r="A39" i="26"/>
  <c r="Y81" i="35"/>
  <c r="O82" i="35"/>
  <c r="C28" i="18"/>
  <c r="B72" i="24"/>
  <c r="B1" i="15"/>
  <c r="G2" i="14" s="1"/>
  <c r="J46" i="12"/>
  <c r="J2" i="32"/>
  <c r="R19" i="15"/>
  <c r="P27" i="16"/>
  <c r="Q2" i="14"/>
  <c r="Q2" i="32" s="1"/>
  <c r="N2" i="14"/>
  <c r="N2" i="32" s="1"/>
  <c r="R17" i="31"/>
  <c r="O2" i="14"/>
  <c r="O2" i="32" s="1"/>
  <c r="P2" i="14"/>
  <c r="P2" i="32" s="1"/>
  <c r="R15" i="28"/>
  <c r="S2" i="14"/>
  <c r="S2" i="32" s="1"/>
  <c r="R2" i="14"/>
  <c r="R2" i="32" s="1"/>
  <c r="Y62" i="35"/>
  <c r="O63" i="35"/>
  <c r="B11" i="16"/>
  <c r="B11" i="46"/>
  <c r="B11" i="43"/>
  <c r="B11" i="28"/>
  <c r="B11" i="31"/>
  <c r="B11" i="27"/>
  <c r="B11" i="22"/>
  <c r="A37" i="26"/>
  <c r="A38" i="26"/>
  <c r="A35" i="26"/>
  <c r="A36" i="26"/>
  <c r="B58" i="24"/>
  <c r="A57" i="24" s="1"/>
  <c r="Y21" i="35"/>
  <c r="AA21" i="35" s="1"/>
  <c r="O22" i="35"/>
  <c r="B32" i="33"/>
  <c r="O61" i="35"/>
  <c r="Y60" i="35"/>
  <c r="AA60" i="35" s="1"/>
  <c r="N7" i="43"/>
  <c r="N7" i="46"/>
  <c r="N7" i="31"/>
  <c r="N7" i="22"/>
  <c r="N7" i="28"/>
  <c r="N7" i="27"/>
  <c r="N7" i="16"/>
  <c r="O39" i="35"/>
  <c r="Y38" i="35"/>
  <c r="T2" i="22"/>
  <c r="T2" i="43"/>
  <c r="T2" i="16"/>
  <c r="T2" i="31"/>
  <c r="T2" i="46"/>
  <c r="T2" i="27"/>
  <c r="T2" i="28"/>
  <c r="Y2" i="43"/>
  <c r="Y2" i="27"/>
  <c r="Y2" i="28"/>
  <c r="Y2" i="22"/>
  <c r="Y2" i="46"/>
  <c r="Y2" i="16"/>
  <c r="Y2" i="31"/>
  <c r="Q84" i="35"/>
  <c r="O31" i="35"/>
  <c r="Y30" i="35"/>
  <c r="L40" i="12"/>
  <c r="B19" i="43"/>
  <c r="I2" i="44" s="1"/>
  <c r="A47" i="1"/>
  <c r="B56" i="33"/>
  <c r="B7" i="18"/>
  <c r="A7" i="18" s="1"/>
  <c r="B62" i="33"/>
  <c r="A35" i="15"/>
  <c r="A13" i="15"/>
  <c r="O6" i="35"/>
  <c r="Y5" i="35"/>
  <c r="Y82" i="35"/>
  <c r="O83" i="35"/>
  <c r="A11" i="15"/>
  <c r="B4" i="48"/>
  <c r="A4" i="48" s="1"/>
  <c r="A5" i="15"/>
  <c r="B88" i="24"/>
  <c r="A87" i="24" s="1"/>
  <c r="I5" i="46"/>
  <c r="I5" i="22"/>
  <c r="I5" i="31"/>
  <c r="I5" i="28"/>
  <c r="I5" i="27"/>
  <c r="I5" i="43"/>
  <c r="I5" i="16"/>
  <c r="M2" i="32"/>
  <c r="Y51" i="35"/>
  <c r="O52" i="35"/>
  <c r="B4" i="24"/>
  <c r="A4" i="24" s="1"/>
  <c r="H17" i="27"/>
  <c r="N19" i="27"/>
  <c r="K2" i="30" s="1"/>
  <c r="J2" i="30" s="1"/>
  <c r="C25" i="27"/>
  <c r="U2" i="30" s="1"/>
  <c r="T2" i="30" s="1"/>
  <c r="C19" i="27"/>
  <c r="I2" i="30" s="1"/>
  <c r="H2" i="30" s="1"/>
  <c r="C21" i="27"/>
  <c r="M2" i="30" s="1"/>
  <c r="L2" i="30" s="1"/>
  <c r="N23" i="27"/>
  <c r="S2" i="30" s="1"/>
  <c r="R2" i="30" s="1"/>
  <c r="N21" i="27"/>
  <c r="O2" i="30" s="1"/>
  <c r="N2" i="30" s="1"/>
  <c r="C23" i="27"/>
  <c r="Q2" i="30" s="1"/>
  <c r="P2" i="30" s="1"/>
  <c r="C27" i="27"/>
  <c r="Y2" i="30" s="1"/>
  <c r="X2" i="30" s="1"/>
  <c r="N27" i="27"/>
  <c r="AA2" i="30" s="1"/>
  <c r="Z2" i="30" s="1"/>
  <c r="N29" i="27"/>
  <c r="AE2" i="30" s="1"/>
  <c r="AD2" i="30" s="1"/>
  <c r="N25" i="27"/>
  <c r="W2" i="30" s="1"/>
  <c r="V2" i="30" s="1"/>
  <c r="C29" i="27"/>
  <c r="AC2" i="30" s="1"/>
  <c r="AB2" i="30" s="1"/>
  <c r="Y68" i="35"/>
  <c r="O69" i="35"/>
  <c r="Y18" i="35"/>
  <c r="O19" i="35"/>
  <c r="O47" i="35"/>
  <c r="Y46" i="35"/>
  <c r="B48" i="24"/>
  <c r="Y70" i="35"/>
  <c r="O71" i="35"/>
  <c r="B38" i="33"/>
  <c r="K2" i="32"/>
  <c r="O30" i="35"/>
  <c r="Y29" i="35"/>
  <c r="AA29" i="35" s="1"/>
  <c r="B18" i="25"/>
  <c r="Y36" i="35"/>
  <c r="O37" i="35"/>
  <c r="A61" i="26"/>
  <c r="A59" i="26"/>
  <c r="A62" i="26"/>
  <c r="A60" i="26"/>
  <c r="B90" i="24"/>
  <c r="B1" i="16"/>
  <c r="G2" i="17" s="1"/>
  <c r="B1" i="22"/>
  <c r="G2" i="23" s="1"/>
  <c r="Y73" i="35"/>
  <c r="AA73" i="35" s="1"/>
  <c r="O74" i="35"/>
  <c r="A29" i="26"/>
  <c r="A28" i="26"/>
  <c r="A27" i="26"/>
  <c r="A30" i="26"/>
  <c r="O55" i="35"/>
  <c r="Y54" i="35"/>
  <c r="B16" i="45"/>
  <c r="A16" i="45" s="1"/>
  <c r="B42" i="24"/>
  <c r="N9" i="31"/>
  <c r="C34" i="18"/>
  <c r="B66" i="24"/>
  <c r="Y63" i="35"/>
  <c r="O64" i="35"/>
  <c r="B1" i="46"/>
  <c r="G2" i="47" s="1"/>
  <c r="L43" i="12"/>
  <c r="N46" i="12"/>
  <c r="P47" i="12"/>
  <c r="L38" i="12"/>
  <c r="L2" i="32"/>
  <c r="O66" i="35"/>
  <c r="Y65" i="35"/>
  <c r="O14" i="35"/>
  <c r="Y13" i="35"/>
  <c r="O20" i="35"/>
  <c r="Y19" i="35"/>
  <c r="B7" i="45"/>
  <c r="A7" i="45" s="1"/>
  <c r="C29" i="31"/>
  <c r="A9" i="15"/>
  <c r="B9" i="31"/>
  <c r="B9" i="46"/>
  <c r="B9" i="28"/>
  <c r="B9" i="43"/>
  <c r="B9" i="27"/>
  <c r="F2" i="14"/>
  <c r="B9" i="22"/>
  <c r="B9" i="16"/>
  <c r="B1" i="31"/>
  <c r="G2" i="32" s="1"/>
  <c r="B4" i="25"/>
  <c r="A4" i="25" s="1"/>
  <c r="T2" i="14"/>
  <c r="T2" i="32" s="1"/>
  <c r="X2" i="14"/>
  <c r="X2" i="32" s="1"/>
  <c r="Y2" i="14"/>
  <c r="Y2" i="32" s="1"/>
  <c r="O29" i="28"/>
  <c r="AD2" i="29" s="1"/>
  <c r="V2" i="14"/>
  <c r="V2" i="32" s="1"/>
  <c r="O19" i="28"/>
  <c r="O2" i="29" s="1"/>
  <c r="O17" i="28"/>
  <c r="L2" i="29" s="1"/>
  <c r="O27" i="28"/>
  <c r="AA2" i="29" s="1"/>
  <c r="W2" i="14"/>
  <c r="W2" i="32" s="1"/>
  <c r="U2" i="14"/>
  <c r="U2" i="32" s="1"/>
  <c r="O25" i="28"/>
  <c r="X2" i="29" s="1"/>
  <c r="O21" i="28"/>
  <c r="R2" i="29" s="1"/>
  <c r="O15" i="28"/>
  <c r="I2" i="29" s="1"/>
  <c r="O23" i="28"/>
  <c r="U2" i="29" s="1"/>
  <c r="Y78" i="35"/>
  <c r="AA78" i="35" s="1"/>
  <c r="O79" i="35"/>
  <c r="V2" i="46"/>
  <c r="V2" i="43"/>
  <c r="V2" i="27"/>
  <c r="V2" i="16"/>
  <c r="V2" i="22"/>
  <c r="V2" i="28"/>
  <c r="V2" i="31"/>
  <c r="B19" i="45"/>
  <c r="A19" i="45" s="1"/>
  <c r="B30" i="24"/>
  <c r="I2" i="32"/>
  <c r="Y10" i="35"/>
  <c r="O11" i="35"/>
  <c r="O12" i="35"/>
  <c r="Y11" i="35"/>
  <c r="Y83" i="35"/>
  <c r="AA83" i="35" s="1"/>
  <c r="B70" i="24"/>
  <c r="A69" i="24" s="1"/>
  <c r="O36" i="35"/>
  <c r="Y35" i="35"/>
  <c r="B19" i="21"/>
  <c r="A19" i="21" s="1"/>
  <c r="O7" i="35"/>
  <c r="Y6" i="35"/>
  <c r="Z6" i="35" s="1"/>
  <c r="R2" i="22"/>
  <c r="R2" i="28"/>
  <c r="R2" i="43"/>
  <c r="R2" i="31"/>
  <c r="R2" i="16"/>
  <c r="R2" i="46"/>
  <c r="R2" i="27"/>
  <c r="P19" i="43"/>
  <c r="J2" i="44" s="1"/>
  <c r="O72" i="35"/>
  <c r="Y71" i="35"/>
  <c r="Y50" i="35"/>
  <c r="AA50" i="35" s="1"/>
  <c r="O51" i="35"/>
  <c r="A21" i="15"/>
  <c r="O5" i="35"/>
  <c r="Y4" i="35"/>
  <c r="Z4" i="35" s="1"/>
  <c r="B17" i="45"/>
  <c r="A17" i="45" s="1"/>
  <c r="B4" i="21"/>
  <c r="A4" i="21" s="1"/>
  <c r="A33" i="15"/>
  <c r="O28" i="35"/>
  <c r="Y27" i="35"/>
  <c r="AA27" i="35" s="1"/>
  <c r="B3" i="49"/>
  <c r="C3" i="49" s="1"/>
  <c r="D3" i="49" s="1"/>
  <c r="P2" i="28"/>
  <c r="P2" i="16"/>
  <c r="P2" i="31"/>
  <c r="P2" i="46"/>
  <c r="P2" i="27"/>
  <c r="P2" i="43"/>
  <c r="P2" i="22"/>
  <c r="B1" i="28"/>
  <c r="G2" i="29" s="1"/>
  <c r="Y74" i="35"/>
  <c r="AA74" i="35" s="1"/>
  <c r="O75" i="35"/>
  <c r="L44" i="12"/>
  <c r="B82" i="24"/>
  <c r="A81" i="24" s="1"/>
  <c r="B2" i="32"/>
  <c r="O62" i="35"/>
  <c r="Y61" i="35"/>
  <c r="B7" i="26"/>
  <c r="A7" i="26" s="1"/>
  <c r="Y49" i="35"/>
  <c r="O50" i="35"/>
  <c r="B40" i="24"/>
  <c r="A39" i="24" s="1"/>
  <c r="B84" i="24"/>
  <c r="Y52" i="35"/>
  <c r="O53" i="35"/>
  <c r="O15" i="35"/>
  <c r="Y14" i="35"/>
  <c r="L2" i="31"/>
  <c r="L2" i="27"/>
  <c r="F1" i="14"/>
  <c r="L2" i="46"/>
  <c r="L2" i="16"/>
  <c r="L2" i="43"/>
  <c r="F1" i="32"/>
  <c r="L2" i="22"/>
  <c r="L2" i="28"/>
  <c r="B4" i="26"/>
  <c r="A4" i="26" s="1"/>
  <c r="AF2" i="14"/>
  <c r="G31" i="27"/>
  <c r="G31" i="46"/>
  <c r="G31" i="31"/>
  <c r="G31" i="28"/>
  <c r="AH2" i="14"/>
  <c r="AI2" i="14"/>
  <c r="AG2" i="14"/>
  <c r="G31" i="22"/>
  <c r="G31" i="16"/>
  <c r="O27" i="35"/>
  <c r="Y26" i="35"/>
  <c r="L45" i="12"/>
  <c r="D2" i="48"/>
  <c r="B21" i="43"/>
  <c r="K2" i="44" s="1"/>
  <c r="B1" i="27"/>
  <c r="G2" i="30" s="1"/>
  <c r="O76" i="35"/>
  <c r="Y75" i="35"/>
  <c r="B7" i="25"/>
  <c r="A7" i="25" s="1"/>
  <c r="A72" i="26"/>
  <c r="A71" i="26"/>
  <c r="A73" i="26"/>
  <c r="A74" i="26"/>
  <c r="I1" i="17"/>
  <c r="I1" i="29"/>
  <c r="I1" i="44"/>
  <c r="AF1" i="47"/>
  <c r="I1" i="32"/>
  <c r="I1" i="23"/>
  <c r="I1" i="30"/>
  <c r="F17" i="27"/>
  <c r="P17" i="27" s="1"/>
  <c r="J17" i="22"/>
  <c r="T17" i="22" s="1"/>
  <c r="F17" i="22"/>
  <c r="P17" i="22" s="1"/>
  <c r="B60" i="24"/>
  <c r="O13" i="35"/>
  <c r="Y12" i="35"/>
  <c r="Y17" i="35"/>
  <c r="O18" i="35"/>
  <c r="O17" i="35"/>
  <c r="O59" i="35"/>
  <c r="Y58" i="35"/>
  <c r="AA58" i="35" s="1"/>
  <c r="O58" i="35"/>
  <c r="Y25" i="35"/>
  <c r="O25" i="35"/>
  <c r="O26" i="35"/>
  <c r="B17" i="25"/>
  <c r="Y45" i="35"/>
  <c r="AA45" i="35" s="1"/>
  <c r="O46" i="35"/>
  <c r="O60" i="35"/>
  <c r="Y59" i="35"/>
  <c r="O49" i="35"/>
  <c r="Y48" i="35"/>
  <c r="Y79" i="35"/>
  <c r="AA79" i="35" s="1"/>
  <c r="O80" i="35"/>
  <c r="Y40" i="35"/>
  <c r="O41" i="35"/>
  <c r="A31" i="26"/>
  <c r="A32" i="26"/>
  <c r="A33" i="26"/>
  <c r="A34" i="26"/>
  <c r="Y47" i="35"/>
  <c r="O48" i="35"/>
  <c r="Y23" i="35"/>
  <c r="O24" i="35"/>
  <c r="O23" i="35"/>
  <c r="Y3" i="35"/>
  <c r="AA3" i="35" s="1"/>
  <c r="O3" i="35"/>
  <c r="O4" i="35"/>
  <c r="P84" i="35"/>
  <c r="Y20" i="35"/>
  <c r="O21" i="35"/>
  <c r="A15" i="15"/>
  <c r="A7" i="15"/>
  <c r="O54" i="35"/>
  <c r="Y53" i="35"/>
  <c r="AA53" i="35" s="1"/>
  <c r="B36" i="24"/>
  <c r="Y80" i="35"/>
  <c r="O81" i="35"/>
  <c r="O29" i="31"/>
  <c r="C34" i="33"/>
  <c r="B7" i="24"/>
  <c r="A7" i="24" s="1"/>
  <c r="V19" i="43"/>
  <c r="A26" i="25"/>
  <c r="A25" i="25"/>
  <c r="A27" i="25"/>
  <c r="C23" i="25"/>
  <c r="A24" i="25" s="1"/>
  <c r="A28" i="25"/>
  <c r="A23" i="25"/>
  <c r="B7" i="33"/>
  <c r="A7" i="33" s="1"/>
  <c r="O40" i="35"/>
  <c r="Y39" i="35"/>
  <c r="H2" i="32"/>
  <c r="Y44" i="35"/>
  <c r="O44" i="35"/>
  <c r="O45" i="35"/>
  <c r="B4" i="45"/>
  <c r="A4" i="45" s="1"/>
  <c r="A19" i="15"/>
  <c r="L41" i="12"/>
  <c r="O35" i="35"/>
  <c r="Y34" i="35"/>
  <c r="B34" i="24"/>
  <c r="A33" i="24" s="1"/>
  <c r="L39" i="12"/>
  <c r="A35" i="25"/>
  <c r="A37" i="25"/>
  <c r="C35" i="25"/>
  <c r="A36" i="25" s="1"/>
  <c r="A39" i="25"/>
  <c r="A40" i="25"/>
  <c r="A38" i="25"/>
  <c r="Y77" i="35"/>
  <c r="O78" i="35"/>
  <c r="Y46" i="12"/>
  <c r="C40" i="18"/>
  <c r="Y72" i="35"/>
  <c r="AA72" i="35" s="1"/>
  <c r="O73" i="35"/>
  <c r="B7" i="48"/>
  <c r="B18" i="45"/>
  <c r="A18" i="45" s="1"/>
  <c r="A23" i="15"/>
  <c r="L42" i="12"/>
  <c r="B64" i="24"/>
  <c r="A63" i="24" s="1"/>
  <c r="B20" i="25"/>
  <c r="B94" i="24"/>
  <c r="A93" i="24" s="1"/>
  <c r="B46" i="24"/>
  <c r="A45" i="24" s="1"/>
  <c r="B5" i="16"/>
  <c r="B5" i="43"/>
  <c r="B5" i="27"/>
  <c r="B5" i="46"/>
  <c r="B5" i="28"/>
  <c r="B5" i="22"/>
  <c r="B5" i="31"/>
  <c r="O8" i="35"/>
  <c r="Y7" i="35"/>
  <c r="Z7" i="35" s="1"/>
  <c r="O38" i="35"/>
  <c r="Y37" i="35"/>
  <c r="O43" i="35"/>
  <c r="Y42" i="35"/>
  <c r="Y33" i="35"/>
  <c r="O34" i="35"/>
  <c r="O9" i="35"/>
  <c r="Y8" i="35"/>
  <c r="O10" i="35"/>
  <c r="O33" i="35"/>
  <c r="Y32" i="35"/>
  <c r="B1" i="43"/>
  <c r="G2" i="44" s="1"/>
  <c r="B25" i="45"/>
  <c r="A25" i="45" s="1"/>
  <c r="B7" i="27"/>
  <c r="B7" i="22"/>
  <c r="B7" i="16"/>
  <c r="B7" i="28"/>
  <c r="B7" i="31"/>
  <c r="A2" i="14"/>
  <c r="B7" i="46"/>
  <c r="B7" i="43"/>
  <c r="B22" i="45"/>
  <c r="A22" i="45" s="1"/>
  <c r="Y56" i="35"/>
  <c r="O57" i="35"/>
  <c r="A17" i="15"/>
  <c r="C2" i="32"/>
  <c r="B21" i="28"/>
  <c r="Q2" i="29" s="1"/>
  <c r="B2" i="29"/>
  <c r="B29" i="28"/>
  <c r="AC2" i="29" s="1"/>
  <c r="B15" i="28"/>
  <c r="H2" i="29" s="1"/>
  <c r="B23" i="28"/>
  <c r="T2" i="29" s="1"/>
  <c r="B25" i="28"/>
  <c r="W2" i="29" s="1"/>
  <c r="B17" i="28"/>
  <c r="K2" i="29" s="1"/>
  <c r="B27" i="28"/>
  <c r="Z2" i="29" s="1"/>
  <c r="B19" i="28"/>
  <c r="N2" i="29" s="1"/>
  <c r="G1" i="30"/>
  <c r="G1" i="17"/>
  <c r="G1" i="47"/>
  <c r="G1" i="23"/>
  <c r="G1" i="32"/>
  <c r="G1" i="44"/>
  <c r="G1" i="29"/>
  <c r="O56" i="35"/>
  <c r="Y55" i="35"/>
  <c r="B27" i="43"/>
  <c r="N2" i="44" s="1"/>
  <c r="A29" i="46"/>
  <c r="A29" i="22"/>
  <c r="A29" i="28"/>
  <c r="A29" i="27"/>
  <c r="A29" i="43"/>
  <c r="A29" i="16"/>
  <c r="A29" i="31"/>
  <c r="O16" i="35"/>
  <c r="Y15" i="35"/>
  <c r="B96" i="24"/>
  <c r="C29" i="22"/>
  <c r="C21" i="22"/>
  <c r="N23" i="22"/>
  <c r="N29" i="22"/>
  <c r="N27" i="22"/>
  <c r="N21" i="22"/>
  <c r="N19" i="22"/>
  <c r="C27" i="22"/>
  <c r="C23" i="22"/>
  <c r="N25" i="22"/>
  <c r="C19" i="22"/>
  <c r="C25" i="22"/>
  <c r="B20" i="45"/>
  <c r="A20" i="45" s="1"/>
  <c r="B28" i="24"/>
  <c r="A27" i="24" s="1"/>
  <c r="J21" i="43"/>
  <c r="L2" i="44" s="1"/>
  <c r="Y41" i="35"/>
  <c r="O42" i="35"/>
  <c r="A1" i="15"/>
  <c r="B42" i="33"/>
  <c r="R5" i="16"/>
  <c r="B53" i="18"/>
  <c r="B48" i="26"/>
  <c r="F54" i="33"/>
  <c r="R5" i="43"/>
  <c r="B48" i="33"/>
  <c r="B60" i="33"/>
  <c r="E36" i="18"/>
  <c r="E2" i="14"/>
  <c r="B42" i="18"/>
  <c r="R5" i="31"/>
  <c r="B30" i="18"/>
  <c r="B54" i="18"/>
  <c r="B48" i="18"/>
  <c r="R5" i="27"/>
  <c r="R5" i="15"/>
  <c r="D2" i="14"/>
  <c r="B57" i="26"/>
  <c r="R5" i="46"/>
  <c r="B41" i="26"/>
  <c r="B60" i="18"/>
  <c r="D30" i="33"/>
  <c r="D36" i="33"/>
  <c r="R5" i="22"/>
  <c r="R5" i="28"/>
  <c r="AA19" i="35" l="1"/>
  <c r="AA42" i="35"/>
  <c r="B1" i="21"/>
  <c r="AA11" i="35"/>
  <c r="AA39" i="35"/>
  <c r="AA4" i="35"/>
  <c r="AA35" i="35"/>
  <c r="AA55" i="35"/>
  <c r="AA10" i="35"/>
  <c r="AA30" i="35"/>
  <c r="A59" i="18"/>
  <c r="A60" i="18" s="1"/>
  <c r="A61" i="18" s="1"/>
  <c r="A62" i="18" s="1"/>
  <c r="A63" i="18" s="1"/>
  <c r="A64" i="18" s="1"/>
  <c r="D2" i="32"/>
  <c r="A47" i="18"/>
  <c r="A48" i="18" s="1"/>
  <c r="A49" i="18" s="1"/>
  <c r="A50" i="18" s="1"/>
  <c r="A51" i="18" s="1"/>
  <c r="A52" i="18" s="1"/>
  <c r="A53" i="18"/>
  <c r="A54" i="18" s="1"/>
  <c r="A55" i="18" s="1"/>
  <c r="A56" i="18" s="1"/>
  <c r="A57" i="18" s="1"/>
  <c r="A58" i="18" s="1"/>
  <c r="A29" i="18"/>
  <c r="A30" i="18" s="1"/>
  <c r="A31" i="18" s="1"/>
  <c r="A32" i="18" s="1"/>
  <c r="A33" i="18" s="1"/>
  <c r="A34" i="18" s="1"/>
  <c r="A41" i="18"/>
  <c r="A42" i="18" s="1"/>
  <c r="A43" i="18" s="1"/>
  <c r="A44" i="18" s="1"/>
  <c r="A45" i="18" s="1"/>
  <c r="A46" i="18" s="1"/>
  <c r="E2" i="32"/>
  <c r="A59" i="33"/>
  <c r="A60" i="33" s="1"/>
  <c r="A61" i="33" s="1"/>
  <c r="A62" i="33" s="1"/>
  <c r="A63" i="33" s="1"/>
  <c r="A64" i="33" s="1"/>
  <c r="A47" i="33"/>
  <c r="A48" i="33" s="1"/>
  <c r="A49" i="33" s="1"/>
  <c r="A50" i="33" s="1"/>
  <c r="A51" i="33" s="1"/>
  <c r="A52" i="33" s="1"/>
  <c r="A47" i="26"/>
  <c r="A50" i="26"/>
  <c r="A48" i="26"/>
  <c r="A49" i="26"/>
  <c r="C52" i="18"/>
  <c r="A41" i="33"/>
  <c r="A42" i="33" s="1"/>
  <c r="A43" i="33" s="1"/>
  <c r="A44" i="33" s="1"/>
  <c r="A45" i="33" s="1"/>
  <c r="A46" i="33" s="1"/>
  <c r="Z2" i="23"/>
  <c r="AA2" i="23"/>
  <c r="T2" i="23"/>
  <c r="U2" i="23"/>
  <c r="AD2" i="23"/>
  <c r="AE2" i="23"/>
  <c r="A1" i="43"/>
  <c r="A1" i="22"/>
  <c r="A1" i="28"/>
  <c r="A1" i="16"/>
  <c r="A1" i="27"/>
  <c r="A1" i="31"/>
  <c r="A1" i="46"/>
  <c r="H2" i="23"/>
  <c r="I2" i="23"/>
  <c r="J2" i="23"/>
  <c r="K2" i="23"/>
  <c r="S2" i="23"/>
  <c r="R2" i="23"/>
  <c r="AA15" i="35"/>
  <c r="AA8" i="35"/>
  <c r="AA33" i="35"/>
  <c r="A49" i="24"/>
  <c r="A50" i="24"/>
  <c r="A47" i="24"/>
  <c r="A46" i="24"/>
  <c r="A48" i="24"/>
  <c r="A37" i="24"/>
  <c r="A35" i="24"/>
  <c r="A36" i="24"/>
  <c r="A38" i="24"/>
  <c r="A34" i="24"/>
  <c r="AA44" i="35"/>
  <c r="AA80" i="35"/>
  <c r="O84" i="35"/>
  <c r="AA48" i="35"/>
  <c r="AA17" i="35"/>
  <c r="AA75" i="35"/>
  <c r="C2" i="48"/>
  <c r="E5" i="48"/>
  <c r="C5" i="48" s="1"/>
  <c r="C4" i="48"/>
  <c r="AI2" i="30"/>
  <c r="AI2" i="23"/>
  <c r="AI2" i="32"/>
  <c r="AI2" i="17"/>
  <c r="AI2" i="29"/>
  <c r="AI2" i="47"/>
  <c r="AI2" i="44"/>
  <c r="AA6" i="35"/>
  <c r="AA36" i="35"/>
  <c r="AA46" i="35"/>
  <c r="N5" i="15"/>
  <c r="A5" i="28"/>
  <c r="N5" i="28" s="1"/>
  <c r="A5" i="43"/>
  <c r="N5" i="43" s="1"/>
  <c r="A5" i="16"/>
  <c r="N5" i="16" s="1"/>
  <c r="A5" i="31"/>
  <c r="N5" i="31" s="1"/>
  <c r="A5" i="46"/>
  <c r="N5" i="46" s="1"/>
  <c r="A5" i="22"/>
  <c r="N5" i="22" s="1"/>
  <c r="A5" i="27"/>
  <c r="N5" i="27" s="1"/>
  <c r="AA82" i="35"/>
  <c r="A13" i="46"/>
  <c r="A13" i="43"/>
  <c r="A13" i="16"/>
  <c r="A13" i="31"/>
  <c r="A13" i="27"/>
  <c r="A13" i="22"/>
  <c r="A13" i="28"/>
  <c r="R21" i="15"/>
  <c r="R19" i="31"/>
  <c r="AA69" i="35"/>
  <c r="AA76" i="35"/>
  <c r="AA28" i="35"/>
  <c r="AA31" i="35"/>
  <c r="AA67" i="35"/>
  <c r="AA66" i="35"/>
  <c r="Q2" i="23"/>
  <c r="P2" i="23"/>
  <c r="AA41" i="35"/>
  <c r="A29" i="24"/>
  <c r="A30" i="24"/>
  <c r="A31" i="24"/>
  <c r="A28" i="24"/>
  <c r="A32" i="24"/>
  <c r="V2" i="23"/>
  <c r="W2" i="23"/>
  <c r="O2" i="23"/>
  <c r="N2" i="23"/>
  <c r="L2" i="23"/>
  <c r="M2" i="23"/>
  <c r="AA56" i="35"/>
  <c r="A2" i="17"/>
  <c r="A2" i="32"/>
  <c r="A2" i="47"/>
  <c r="A2" i="30"/>
  <c r="A2" i="44"/>
  <c r="A2" i="23"/>
  <c r="A2" i="29"/>
  <c r="AA32" i="35"/>
  <c r="A97" i="24"/>
  <c r="A98" i="24"/>
  <c r="A96" i="24"/>
  <c r="A95" i="24"/>
  <c r="A94" i="24"/>
  <c r="AA34" i="35"/>
  <c r="A7" i="46"/>
  <c r="A7" i="31"/>
  <c r="A7" i="43"/>
  <c r="A7" i="28"/>
  <c r="A7" i="16"/>
  <c r="A7" i="22"/>
  <c r="A7" i="27"/>
  <c r="AA12" i="35"/>
  <c r="AH2" i="47"/>
  <c r="AH2" i="17"/>
  <c r="AH2" i="23"/>
  <c r="AH2" i="32"/>
  <c r="AH2" i="30"/>
  <c r="AH2" i="44"/>
  <c r="AH2" i="29"/>
  <c r="AA14" i="35"/>
  <c r="AA52" i="35"/>
  <c r="AA49" i="35"/>
  <c r="A33" i="22"/>
  <c r="A33" i="31"/>
  <c r="A33" i="28"/>
  <c r="A33" i="27"/>
  <c r="A33" i="46"/>
  <c r="A33" i="16"/>
  <c r="A33" i="43"/>
  <c r="F2" i="23"/>
  <c r="F2" i="32"/>
  <c r="F2" i="17"/>
  <c r="F2" i="47"/>
  <c r="F2" i="44"/>
  <c r="F2" i="29"/>
  <c r="F2" i="30"/>
  <c r="AA13" i="35"/>
  <c r="AA63" i="35"/>
  <c r="B2" i="30"/>
  <c r="R17" i="27"/>
  <c r="AA5" i="35"/>
  <c r="A35" i="27"/>
  <c r="A35" i="16"/>
  <c r="A35" i="46"/>
  <c r="A35" i="43"/>
  <c r="A35" i="28"/>
  <c r="A35" i="22"/>
  <c r="A35" i="31"/>
  <c r="A61" i="24"/>
  <c r="A59" i="24"/>
  <c r="A58" i="24"/>
  <c r="A62" i="24"/>
  <c r="A60" i="24"/>
  <c r="AE2" i="29"/>
  <c r="R17" i="28"/>
  <c r="R19" i="28" s="1"/>
  <c r="R21" i="28" s="1"/>
  <c r="R23" i="28" s="1"/>
  <c r="R25" i="28" s="1"/>
  <c r="R27" i="28" s="1"/>
  <c r="R29" i="28" s="1"/>
  <c r="J2" i="29"/>
  <c r="Y2" i="29"/>
  <c r="M2" i="29"/>
  <c r="P2" i="29"/>
  <c r="S2" i="29"/>
  <c r="AB2" i="29"/>
  <c r="V2" i="29"/>
  <c r="AC2" i="23"/>
  <c r="AB2" i="23"/>
  <c r="AA37" i="35"/>
  <c r="AA7" i="35"/>
  <c r="A23" i="16"/>
  <c r="A23" i="22"/>
  <c r="A23" i="28"/>
  <c r="A23" i="27"/>
  <c r="A23" i="43"/>
  <c r="A23" i="46"/>
  <c r="A23" i="31"/>
  <c r="A19" i="27"/>
  <c r="A19" i="43"/>
  <c r="A19" i="46"/>
  <c r="A19" i="31"/>
  <c r="A19" i="16"/>
  <c r="A19" i="28"/>
  <c r="A19" i="22"/>
  <c r="A15" i="27"/>
  <c r="A15" i="22"/>
  <c r="A15" i="46"/>
  <c r="A15" i="43"/>
  <c r="A15" i="28"/>
  <c r="A15" i="31"/>
  <c r="A15" i="16"/>
  <c r="AA40" i="35"/>
  <c r="AA59" i="35"/>
  <c r="AA25" i="35"/>
  <c r="AF2" i="30"/>
  <c r="AF2" i="23"/>
  <c r="AF2" i="32"/>
  <c r="AF2" i="44"/>
  <c r="AF2" i="47"/>
  <c r="AF2" i="17"/>
  <c r="AF2" i="29"/>
  <c r="F1" i="47"/>
  <c r="F1" i="29"/>
  <c r="F1" i="44"/>
  <c r="F1" i="23"/>
  <c r="F1" i="30"/>
  <c r="F1" i="17"/>
  <c r="A86" i="24"/>
  <c r="A85" i="24"/>
  <c r="A84" i="24"/>
  <c r="A82" i="24"/>
  <c r="A83" i="24"/>
  <c r="L46" i="12"/>
  <c r="AA70" i="35"/>
  <c r="AA18" i="35"/>
  <c r="AA68" i="35"/>
  <c r="A11" i="22"/>
  <c r="A11" i="28"/>
  <c r="A11" i="43"/>
  <c r="A11" i="31"/>
  <c r="A11" i="16"/>
  <c r="A11" i="27"/>
  <c r="A11" i="46"/>
  <c r="AA62" i="35"/>
  <c r="A54" i="24"/>
  <c r="A52" i="24"/>
  <c r="A55" i="24"/>
  <c r="A53" i="24"/>
  <c r="A56" i="24"/>
  <c r="AA64" i="35"/>
  <c r="Y2" i="23"/>
  <c r="X2" i="23"/>
  <c r="A17" i="43"/>
  <c r="A17" i="31"/>
  <c r="A17" i="27"/>
  <c r="A17" i="28"/>
  <c r="A17" i="22"/>
  <c r="A17" i="16"/>
  <c r="A17" i="46"/>
  <c r="A67" i="24"/>
  <c r="A64" i="24"/>
  <c r="A68" i="24"/>
  <c r="A65" i="24"/>
  <c r="A66" i="24"/>
  <c r="AA77" i="35"/>
  <c r="B1" i="45"/>
  <c r="AA20" i="35"/>
  <c r="AA23" i="35"/>
  <c r="AA47" i="35"/>
  <c r="AA26" i="35"/>
  <c r="AG2" i="32"/>
  <c r="AG2" i="17"/>
  <c r="AG2" i="47"/>
  <c r="AG2" i="44"/>
  <c r="AG2" i="23"/>
  <c r="AG2" i="29"/>
  <c r="AG2" i="30"/>
  <c r="B1" i="26"/>
  <c r="A43" i="24"/>
  <c r="A41" i="24"/>
  <c r="A42" i="24"/>
  <c r="A40" i="24"/>
  <c r="A44" i="24"/>
  <c r="AA61" i="35"/>
  <c r="A21" i="22"/>
  <c r="A21" i="16"/>
  <c r="A21" i="46"/>
  <c r="A21" i="31"/>
  <c r="A21" i="43"/>
  <c r="A21" i="28"/>
  <c r="A21" i="27"/>
  <c r="AA71" i="35"/>
  <c r="A72" i="24"/>
  <c r="A71" i="24"/>
  <c r="A70" i="24"/>
  <c r="A74" i="24"/>
  <c r="A73" i="24"/>
  <c r="A9" i="43"/>
  <c r="A9" i="27"/>
  <c r="A9" i="28"/>
  <c r="A9" i="31"/>
  <c r="A9" i="22"/>
  <c r="A9" i="46"/>
  <c r="A9" i="16"/>
  <c r="AA65" i="35"/>
  <c r="AA54" i="35"/>
  <c r="A22" i="25"/>
  <c r="C17" i="25"/>
  <c r="A18" i="25" s="1"/>
  <c r="A19" i="25"/>
  <c r="A20" i="25"/>
  <c r="A17" i="25"/>
  <c r="A21" i="25"/>
  <c r="AA51" i="35"/>
  <c r="A88" i="24"/>
  <c r="A92" i="24"/>
  <c r="A91" i="24"/>
  <c r="A89" i="24"/>
  <c r="A90" i="24"/>
  <c r="AA38" i="35"/>
  <c r="I2" i="17"/>
  <c r="H29" i="16"/>
  <c r="J2" i="17" s="1"/>
  <c r="G46" i="12"/>
  <c r="B2" i="20"/>
  <c r="AA81" i="35"/>
  <c r="M23" i="12"/>
  <c r="B36" i="33"/>
  <c r="B54" i="33"/>
  <c r="R5" i="12"/>
  <c r="B30" i="33"/>
  <c r="B36" i="18"/>
  <c r="Z12" i="35" l="1"/>
  <c r="Z9" i="35"/>
  <c r="Z10" i="35"/>
  <c r="Z11" i="35"/>
  <c r="Z27" i="35"/>
  <c r="Z32" i="35"/>
  <c r="Z56" i="35"/>
  <c r="Z41" i="35"/>
  <c r="Z36" i="35"/>
  <c r="Z55" i="35"/>
  <c r="Z47" i="35"/>
  <c r="Z37" i="35"/>
  <c r="Z5" i="35"/>
  <c r="Z31" i="35"/>
  <c r="Z33" i="35"/>
  <c r="Z35" i="35"/>
  <c r="Z23" i="35"/>
  <c r="Z40" i="35"/>
  <c r="Z14" i="35"/>
  <c r="Z34" i="35"/>
  <c r="Z17" i="35"/>
  <c r="Z44" i="35"/>
  <c r="Z8" i="35"/>
  <c r="Z30" i="35"/>
  <c r="Z16" i="35"/>
  <c r="Z42" i="35"/>
  <c r="Z20" i="35"/>
  <c r="Z18" i="35"/>
  <c r="Z15" i="35"/>
  <c r="Z19" i="35"/>
  <c r="Z43" i="35"/>
  <c r="Z38" i="35"/>
  <c r="Z21" i="35"/>
  <c r="Z29" i="35"/>
  <c r="Z24" i="35"/>
  <c r="Z39" i="35"/>
  <c r="Z22" i="35"/>
  <c r="Z81" i="35"/>
  <c r="Z51" i="35"/>
  <c r="Z65" i="35"/>
  <c r="B1" i="24"/>
  <c r="Z26" i="35"/>
  <c r="Z70" i="35"/>
  <c r="Z25" i="35"/>
  <c r="Z69" i="35"/>
  <c r="Z63" i="35"/>
  <c r="Z49" i="35"/>
  <c r="Z66" i="35"/>
  <c r="Z76" i="35"/>
  <c r="Z46" i="35"/>
  <c r="Z48" i="35"/>
  <c r="Z71" i="35"/>
  <c r="Z68" i="35"/>
  <c r="Z77" i="35"/>
  <c r="Z78" i="35"/>
  <c r="Z13" i="35"/>
  <c r="Z52" i="35"/>
  <c r="Z74" i="35"/>
  <c r="B1" i="25"/>
  <c r="Z61" i="35"/>
  <c r="Z62" i="35"/>
  <c r="Z75" i="35"/>
  <c r="Z54" i="35"/>
  <c r="Z64" i="35"/>
  <c r="Z50" i="35"/>
  <c r="Z82" i="35"/>
  <c r="A35" i="18"/>
  <c r="A29" i="33"/>
  <c r="A53" i="33"/>
  <c r="A54" i="33" s="1"/>
  <c r="A55" i="33" s="1"/>
  <c r="A56" i="33" s="1"/>
  <c r="A57" i="33" s="1"/>
  <c r="A58" i="33" s="1"/>
  <c r="A35" i="33"/>
  <c r="A36" i="33" s="1"/>
  <c r="A37" i="33" s="1"/>
  <c r="A38" i="33" s="1"/>
  <c r="A39" i="33" s="1"/>
  <c r="A40" i="33" s="1"/>
  <c r="Z79" i="35"/>
  <c r="Z53" i="35"/>
  <c r="Z72" i="35"/>
  <c r="Z60" i="35"/>
  <c r="Z45" i="35"/>
  <c r="Z3" i="35"/>
  <c r="Z83" i="35"/>
  <c r="R21" i="31"/>
  <c r="R23" i="15"/>
  <c r="Z57" i="35"/>
  <c r="Z59" i="35"/>
  <c r="Z58" i="35"/>
  <c r="Z67" i="35"/>
  <c r="Z28" i="35"/>
  <c r="Z73" i="35"/>
  <c r="Z80" i="35"/>
  <c r="C2" i="20"/>
  <c r="B2" i="50"/>
  <c r="D7" i="48"/>
  <c r="C7" i="48" s="1"/>
  <c r="A7" i="48" s="1"/>
  <c r="B1" i="48" s="1"/>
  <c r="C4" i="20"/>
  <c r="A30" i="33" l="1"/>
  <c r="A31" i="33" s="1"/>
  <c r="A32" i="33" s="1"/>
  <c r="A33" i="33" s="1"/>
  <c r="A34" i="33" s="1"/>
  <c r="D2" i="20"/>
  <c r="R25" i="15"/>
  <c r="R23" i="31"/>
  <c r="A36" i="18"/>
  <c r="A37" i="18" s="1"/>
  <c r="A38" i="18" s="1"/>
  <c r="A39" i="18" s="1"/>
  <c r="A40" i="18" s="1"/>
  <c r="B1" i="18" s="1"/>
  <c r="D4" i="20"/>
  <c r="E2" i="20" l="1"/>
  <c r="B1" i="33"/>
  <c r="R25" i="31"/>
  <c r="R27" i="15"/>
  <c r="R27" i="31" s="1"/>
  <c r="E4" i="20"/>
  <c r="F2" i="20" l="1"/>
  <c r="F4" i="20"/>
  <c r="G2" i="20" l="1"/>
  <c r="H2" i="20" s="1"/>
  <c r="G4" i="20"/>
  <c r="H4" i="20"/>
  <c r="BW4" i="20" l="1"/>
  <c r="BY4" i="20" s="1"/>
  <c r="BQ4" i="20" l="1"/>
  <c r="BJ4" i="20"/>
  <c r="BF4" i="20"/>
  <c r="BM4" i="20"/>
  <c r="BC4" i="20"/>
  <c r="BG4" i="20"/>
  <c r="BA4" i="20"/>
  <c r="BN4" i="20"/>
  <c r="BL4" i="20"/>
  <c r="BO4" i="20"/>
  <c r="BB4" i="20"/>
  <c r="BI4" i="20"/>
  <c r="BR4" i="20"/>
  <c r="BH4" i="20"/>
  <c r="BD4" i="20"/>
  <c r="AZ4" i="20"/>
  <c r="BU4" i="20"/>
  <c r="BV4" i="20"/>
  <c r="BK4" i="20"/>
  <c r="BP4" i="20"/>
  <c r="BS4" i="20"/>
  <c r="AY4" i="20"/>
  <c r="BE4" i="20"/>
  <c r="BT4" i="20"/>
  <c r="X4" i="50" l="1"/>
  <c r="H4" i="50"/>
  <c r="E4" i="50"/>
  <c r="Z4" i="50"/>
  <c r="N4" i="50"/>
  <c r="I4" i="50"/>
  <c r="K4" i="50"/>
  <c r="C4" i="50"/>
  <c r="S4" i="50"/>
  <c r="W4" i="50"/>
  <c r="Y4" i="50"/>
  <c r="V4" i="50"/>
  <c r="P4" i="50"/>
  <c r="G4" i="50"/>
  <c r="U4" i="50"/>
  <c r="T4" i="50"/>
  <c r="D4" i="50"/>
  <c r="M4" i="50"/>
  <c r="R4" i="50"/>
  <c r="Q4" i="50"/>
  <c r="O4" i="50"/>
  <c r="F4" i="50"/>
  <c r="J4" i="50"/>
  <c r="L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<sst xmlns="http://schemas.openxmlformats.org/spreadsheetml/2006/main" count="21474" uniqueCount="19770">
  <si>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</si>
  <si>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</si>
  <si>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</si>
  <si>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</si>
  <si>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</si>
  <si>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</si>
  <si>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</si>
  <si>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</si>
  <si>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</si>
  <si>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</si>
  <si>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</si>
  <si>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</si>
  <si>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</si>
  <si>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</si>
  <si>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</si>
  <si>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</si>
  <si>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</si>
  <si>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</si>
  <si>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</si>
  <si>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</si>
  <si>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</si>
  <si>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</si>
  <si>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</si>
  <si>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</si>
  <si>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</si>
  <si>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</si>
  <si>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</si>
  <si>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</si>
  <si>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</si>
  <si>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</si>
  <si>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</si>
  <si>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</si>
  <si>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</si>
  <si>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</si>
  <si>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</si>
  <si>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</si>
  <si>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</si>
  <si>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</si>
  <si>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</si>
  <si>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</si>
  <si>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</si>
  <si>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</si>
  <si>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</si>
  <si>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</si>
  <si>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</si>
  <si>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</si>
  <si>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</si>
  <si>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</si>
  <si>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</si>
  <si>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</si>
  <si>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</si>
  <si>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</si>
  <si>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</si>
  <si>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</si>
  <si>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</si>
  <si>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</si>
  <si>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</si>
  <si>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</si>
  <si>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</si>
  <si>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</si>
  <si>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</si>
  <si>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</si>
  <si>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</si>
  <si>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</si>
  <si>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</si>
  <si>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</si>
  <si>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</si>
  <si>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</si>
  <si>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</si>
  <si>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</si>
  <si>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</si>
  <si>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</si>
  <si>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</si>
  <si>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</si>
  <si>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</si>
  <si>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</si>
  <si>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</si>
  <si>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</si>
  <si>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</si>
  <si>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</si>
  <si>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</si>
  <si>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</si>
  <si>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</si>
  <si>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</si>
  <si>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</si>
  <si>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</si>
  <si>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</si>
  <si>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</si>
  <si>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</si>
  <si>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</si>
  <si>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</si>
  <si>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</si>
  <si>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</si>
  <si>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</si>
  <si>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</si>
  <si>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</si>
  <si>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</si>
  <si>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</si>
  <si>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</si>
  <si>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</si>
  <si>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</si>
  <si>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</si>
  <si>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</si>
  <si>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</si>
  <si>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</si>
  <si>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</si>
  <si>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</si>
  <si>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</si>
  <si>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</si>
  <si>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</si>
  <si>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</si>
  <si>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</si>
  <si>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</si>
  <si>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</si>
  <si>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</si>
  <si>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</si>
  <si>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</si>
  <si>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</si>
  <si>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</si>
  <si>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</si>
  <si>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</si>
  <si>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</si>
  <si>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</si>
  <si>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</si>
  <si>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</si>
  <si>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</si>
  <si>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</si>
  <si>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</si>
  <si>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</si>
  <si>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</si>
  <si>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</si>
  <si>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</si>
  <si>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</si>
  <si>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</si>
  <si>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</si>
  <si>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</si>
  <si>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</si>
  <si>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</si>
  <si>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</si>
  <si>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</si>
  <si>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</si>
  <si>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</si>
  <si>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</si>
  <si>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</si>
  <si>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</si>
  <si>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</si>
  <si>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</si>
  <si>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</si>
  <si>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</si>
  <si>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</si>
  <si>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</si>
  <si>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</si>
  <si>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</si>
  <si>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</si>
  <si>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</si>
  <si>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</si>
  <si>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</si>
  <si>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</si>
  <si>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</si>
  <si>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</si>
  <si>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</si>
  <si>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</si>
  <si>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</si>
  <si>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</si>
  <si>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</si>
  <si>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</si>
  <si>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</si>
  <si>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</si>
  <si>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</si>
  <si>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</si>
  <si>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</si>
  <si>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</si>
  <si>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</si>
  <si>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</si>
  <si>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</si>
  <si>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</si>
  <si>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</si>
  <si>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</si>
  <si>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</si>
  <si>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</si>
  <si>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</si>
  <si>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</si>
  <si>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</si>
  <si>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</si>
  <si>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</si>
  <si>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</si>
  <si>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</si>
  <si>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</si>
  <si>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</si>
  <si>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</si>
  <si>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</si>
  <si>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</si>
  <si>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</si>
  <si>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</si>
  <si>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</si>
  <si>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</si>
  <si>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</si>
  <si>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</si>
  <si>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</si>
  <si>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</si>
  <si>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</si>
  <si>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</si>
  <si>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</si>
  <si>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</si>
  <si>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</si>
  <si>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</si>
  <si>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</si>
  <si>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</si>
  <si>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</si>
  <si>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</si>
  <si>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</si>
  <si>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</si>
  <si>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</si>
  <si>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</si>
  <si>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</si>
  <si>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</si>
  <si>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</si>
  <si>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</si>
  <si>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</si>
  <si>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</si>
  <si>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</si>
  <si>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</si>
  <si>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</si>
  <si>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</si>
  <si>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</si>
  <si>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</si>
  <si>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</si>
  <si>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</si>
  <si>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</si>
  <si>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</si>
  <si>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</si>
  <si>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</si>
  <si>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</si>
  <si>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</si>
  <si>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</si>
  <si>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</si>
  <si>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</si>
  <si>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</si>
  <si>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</si>
  <si>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</si>
  <si>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</si>
  <si>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</si>
  <si>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</si>
  <si>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</si>
  <si>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</si>
  <si>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</si>
  <si>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</si>
  <si>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</si>
  <si>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</si>
  <si>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</si>
  <si>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</si>
  <si>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</si>
  <si>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</si>
  <si>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</si>
  <si>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</si>
  <si>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</si>
  <si>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</si>
  <si>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</si>
  <si>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</si>
  <si>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</si>
  <si>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</si>
  <si>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</si>
  <si>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</si>
  <si>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</si>
  <si>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</si>
  <si>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</si>
  <si>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</si>
  <si>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</si>
  <si>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</si>
  <si>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</si>
  <si>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</si>
  <si>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</si>
  <si>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</si>
  <si>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</si>
  <si>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</si>
  <si>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</si>
  <si>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</si>
  <si>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</si>
  <si>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</si>
  <si>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</si>
  <si>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</si>
  <si>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</si>
  <si>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</si>
  <si>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</si>
  <si>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</si>
  <si>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</si>
  <si>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</si>
  <si>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</si>
  <si>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</si>
  <si>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</si>
  <si>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</si>
  <si>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</si>
  <si>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</si>
  <si>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</si>
  <si>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</si>
  <si>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</si>
  <si>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</si>
  <si>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</si>
  <si>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</si>
  <si>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</si>
  <si>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</si>
  <si>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</si>
  <si>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</si>
  <si>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</si>
  <si>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</si>
  <si>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</si>
  <si>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</si>
  <si>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</si>
  <si>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</si>
  <si>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</si>
  <si>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</si>
  <si>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</si>
  <si>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</si>
  <si>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</si>
  <si>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</si>
  <si>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</si>
  <si>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</si>
  <si>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</si>
  <si>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</si>
  <si>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</si>
  <si>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</si>
  <si>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</si>
  <si>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</si>
  <si>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</si>
  <si>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</si>
  <si>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</si>
  <si>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</si>
  <si>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</si>
  <si>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</si>
  <si>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</si>
  <si>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</si>
  <si>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</si>
  <si>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</si>
  <si>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</si>
  <si>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</si>
  <si>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</si>
  <si>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</si>
  <si>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</si>
  <si>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</si>
  <si>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</si>
  <si>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</si>
  <si>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</si>
  <si>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</si>
  <si>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</si>
  <si>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</si>
  <si>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</si>
  <si>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</si>
  <si>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</si>
  <si>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</si>
  <si>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</si>
  <si>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</si>
  <si>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</si>
  <si>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</si>
  <si>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</si>
  <si>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</si>
  <si>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</si>
  <si>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</si>
  <si>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</si>
  <si>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</si>
  <si>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</si>
  <si>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</si>
  <si>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</si>
  <si>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</si>
  <si>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</si>
  <si>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</si>
  <si>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</si>
  <si>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</si>
  <si>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</si>
  <si>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</si>
  <si>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</si>
  <si>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</si>
  <si>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</si>
  <si>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</si>
  <si>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</si>
  <si>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</si>
  <si>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</si>
  <si>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</si>
  <si>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</si>
  <si>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</si>
  <si>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</si>
  <si>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</si>
  <si>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</si>
  <si>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</si>
  <si>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</si>
  <si>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</si>
  <si>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</si>
  <si>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</si>
  <si>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</si>
  <si>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</si>
  <si>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</si>
  <si>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</si>
  <si>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</si>
  <si>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</si>
  <si>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</si>
  <si>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</si>
  <si>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</si>
  <si>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</si>
  <si>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</si>
  <si>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</si>
  <si>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</si>
  <si>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</si>
  <si>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</si>
  <si>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</si>
  <si>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</si>
  <si>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</si>
  <si>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</si>
  <si>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</si>
  <si>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</si>
  <si>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</si>
  <si>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</si>
  <si>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</si>
  <si>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</si>
  <si>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</si>
  <si>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</si>
  <si>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</si>
  <si>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</si>
  <si>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</si>
  <si>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</si>
  <si>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</si>
  <si>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</si>
  <si>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</si>
  <si>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</si>
  <si>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</si>
  <si>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</si>
  <si>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</si>
  <si>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</si>
  <si>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</si>
  <si>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</si>
  <si>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</si>
  <si>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</si>
  <si>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</si>
  <si>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</si>
  <si>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</si>
  <si>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</si>
  <si>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</si>
  <si>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</si>
  <si>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</si>
  <si>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</si>
  <si>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</si>
  <si>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</si>
  <si>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</si>
  <si>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</si>
  <si>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</si>
  <si>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</si>
  <si>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</si>
  <si>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</si>
  <si>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</si>
  <si>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</si>
  <si>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</si>
  <si>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</si>
  <si>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</si>
  <si>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</si>
  <si>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</si>
  <si>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</si>
  <si>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</si>
  <si>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</si>
  <si>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</si>
  <si>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</si>
  <si>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</si>
  <si>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</si>
  <si>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</si>
  <si>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</si>
  <si>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</si>
  <si>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</si>
  <si>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</si>
  <si>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</si>
  <si>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</si>
  <si>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</si>
  <si>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</si>
  <si>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</si>
  <si>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</si>
  <si>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</si>
  <si>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</si>
  <si>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</si>
  <si>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</si>
  <si>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</si>
  <si>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</si>
  <si>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</si>
  <si>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</si>
  <si>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</si>
  <si>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</si>
  <si>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</si>
  <si>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</si>
  <si>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</si>
  <si>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</si>
  <si>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</si>
  <si>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</si>
  <si>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</si>
  <si>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</si>
  <si>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</si>
  <si>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</si>
  <si>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</si>
  <si>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</si>
  <si>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</si>
  <si>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</si>
  <si>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</si>
  <si>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</si>
  <si>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</si>
  <si>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</si>
  <si>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</si>
  <si>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</si>
  <si>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</si>
  <si>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</si>
  <si>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</si>
  <si>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</si>
  <si>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</si>
  <si>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</si>
  <si>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</si>
  <si>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</si>
  <si>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</si>
  <si>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</si>
  <si>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</si>
  <si>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</si>
  <si>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</si>
  <si>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</si>
  <si>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</si>
  <si>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</si>
  <si>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</si>
  <si>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</si>
  <si>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</si>
  <si>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</si>
  <si>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</si>
  <si>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</si>
  <si>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</si>
  <si>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</si>
  <si>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</si>
  <si>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</si>
  <si>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</si>
  <si>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</si>
  <si>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</si>
  <si>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</si>
  <si>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</si>
  <si>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</si>
  <si>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</si>
  <si>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</si>
  <si>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</si>
  <si>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</si>
  <si>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</si>
  <si>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</si>
  <si>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</si>
  <si>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</si>
  <si>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</si>
  <si>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</si>
  <si>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</si>
  <si>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</si>
  <si>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</si>
  <si>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</si>
  <si>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</si>
  <si>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</si>
  <si>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</si>
  <si>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</si>
  <si>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</si>
  <si>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</si>
  <si>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</si>
  <si>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</si>
  <si>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</si>
  <si>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</si>
  <si>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</si>
  <si>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</si>
  <si>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</si>
  <si>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</si>
  <si>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</si>
  <si>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</si>
  <si>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</si>
  <si>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</si>
  <si>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</si>
  <si>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</si>
  <si>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</si>
  <si>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</si>
  <si>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</si>
  <si>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</si>
  <si>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</si>
  <si>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</si>
  <si>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</si>
  <si>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</si>
  <si>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</si>
  <si>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</si>
  <si>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</si>
  <si>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</si>
  <si>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</si>
  <si>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</si>
  <si>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</si>
  <si>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</si>
  <si>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</si>
  <si>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</si>
  <si>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</si>
  <si>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</si>
  <si>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</si>
  <si>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</si>
  <si>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</si>
  <si>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</si>
  <si>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</si>
  <si>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</si>
  <si>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</si>
  <si>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</si>
  <si>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</si>
  <si>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</si>
  <si>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</si>
  <si>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</si>
  <si>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</si>
  <si>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</si>
  <si>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</si>
  <si>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</si>
  <si>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</si>
  <si>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</si>
  <si>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</si>
  <si>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</si>
  <si>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</si>
  <si>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</si>
  <si>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</si>
  <si>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</si>
  <si>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</si>
  <si>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</si>
  <si>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</si>
  <si>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</si>
  <si>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</si>
  <si>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</si>
  <si>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</si>
  <si>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</si>
  <si>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</si>
  <si>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</si>
  <si>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</si>
  <si>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</si>
  <si>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</si>
  <si>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</si>
  <si>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</si>
  <si>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</si>
  <si>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</si>
  <si>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</si>
  <si>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</si>
  <si>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</si>
  <si>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</si>
  <si>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</si>
  <si>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</si>
  <si>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</si>
  <si>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</si>
  <si>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</si>
  <si>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</si>
  <si>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</si>
  <si>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</si>
  <si>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</si>
  <si>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</si>
  <si>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</si>
  <si>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</si>
  <si>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</si>
  <si>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</si>
  <si>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</si>
  <si>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</si>
  <si>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</si>
  <si>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</si>
  <si>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</si>
  <si>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</si>
  <si>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</si>
  <si>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</si>
  <si>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</si>
  <si>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</si>
  <si>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</si>
  <si>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</si>
  <si>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</si>
  <si>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</si>
  <si>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</si>
  <si>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</si>
  <si>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</si>
  <si>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</si>
  <si>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</si>
  <si>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</si>
  <si>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</si>
  <si>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</si>
  <si>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</si>
  <si>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</si>
  <si>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</si>
  <si>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</si>
  <si>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</si>
  <si>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</si>
  <si>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</si>
  <si>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</si>
  <si>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</si>
  <si>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</si>
  <si>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</si>
  <si>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</si>
  <si>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</si>
  <si>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</si>
  <si>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</si>
  <si>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</si>
  <si>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</si>
  <si>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</si>
  <si>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</si>
  <si>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</si>
  <si>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</si>
  <si>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</si>
  <si>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</si>
  <si>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</si>
  <si>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</si>
  <si>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</si>
  <si>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</si>
  <si>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</si>
  <si>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</si>
  <si>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</si>
  <si>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</si>
  <si>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</si>
  <si>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</si>
  <si>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</si>
  <si>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</si>
  <si>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</si>
  <si>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</si>
  <si>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</si>
  <si>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</si>
  <si>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</si>
  <si>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</si>
  <si>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</si>
  <si>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</si>
  <si>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</si>
  <si>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</si>
  <si>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</si>
  <si>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</si>
  <si>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</si>
  <si>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</si>
  <si>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</si>
  <si>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</si>
  <si>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</si>
  <si>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</si>
  <si>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</si>
  <si>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</si>
  <si>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</si>
  <si>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</si>
  <si>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</si>
  <si>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</si>
  <si>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</si>
  <si>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</si>
  <si>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</si>
  <si>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</si>
  <si>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</si>
  <si>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</si>
  <si>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</si>
  <si>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</si>
  <si>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</si>
  <si>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</si>
  <si>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</si>
  <si>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</si>
  <si>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</si>
  <si>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</si>
  <si>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</si>
  <si>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</si>
  <si>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</si>
  <si>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</si>
  <si>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</si>
  <si>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</si>
  <si>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</si>
  <si>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</si>
  <si>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</si>
  <si>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</si>
  <si>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</si>
  <si>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</si>
  <si>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</si>
  <si>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</si>
  <si>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</si>
  <si>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</si>
  <si>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</si>
  <si>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</si>
  <si>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</si>
  <si>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</si>
  <si>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</si>
  <si>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</si>
  <si>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</si>
  <si>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</si>
  <si>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</si>
  <si>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</si>
  <si>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BESTES MENÜ</t>
  </si>
  <si>
    <t>DATEN
ALLGEMEINES</t>
  </si>
  <si>
    <t>BANK
FRAGEN</t>
  </si>
  <si>
    <t>REINIGEN
DATEN</t>
  </si>
  <si>
    <t>SPAREN
FRAGEN</t>
  </si>
  <si>
    <t>LÖSCHEN
FRAGEN</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</si>
  <si>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</si>
  <si>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</si>
  <si>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</si>
  <si>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</si>
  <si>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</si>
  <si>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</si>
  <si>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</si>
  <si>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</si>
  <si>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</si>
  <si>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</si>
  <si>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</si>
  <si>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</si>
  <si>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</si>
  <si>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</si>
  <si>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</si>
  <si>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</si>
  <si>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</si>
  <si>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</si>
  <si>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</si>
  <si>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</si>
  <si>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</si>
  <si>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</si>
  <si>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</si>
  <si>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</si>
  <si>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</si>
  <si>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</si>
  <si>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</si>
  <si>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</si>
  <si>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</si>
  <si>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</si>
  <si>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</si>
  <si>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</si>
  <si>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</si>
  <si>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</si>
  <si>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</si>
  <si>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</si>
  <si>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</si>
  <si>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</si>
  <si>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</si>
  <si>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</si>
  <si>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</si>
  <si>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</si>
  <si>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</si>
  <si>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</si>
  <si>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</si>
  <si>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</si>
  <si>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</si>
  <si>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</si>
  <si>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</si>
  <si>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</si>
  <si>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</si>
  <si>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</si>
  <si>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</si>
  <si>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</si>
  <si>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</si>
  <si>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</si>
  <si>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</si>
  <si>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</si>
  <si>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</si>
  <si>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</si>
  <si>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</si>
  <si>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</si>
  <si>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</si>
  <si>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</si>
  <si>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</si>
  <si>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</si>
  <si>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</si>
  <si>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</si>
  <si>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</si>
  <si>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</si>
  <si>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</si>
  <si>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</si>
  <si>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</si>
  <si>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</si>
  <si>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</si>
  <si>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</si>
  <si>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</si>
  <si>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</si>
  <si>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</si>
  <si>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</si>
  <si>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</si>
  <si>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</si>
  <si>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</si>
  <si>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</si>
  <si>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</si>
  <si>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</si>
  <si>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</si>
  <si>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</si>
  <si>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</si>
  <si>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</si>
  <si>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</si>
  <si>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</si>
  <si>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</si>
  <si>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</si>
  <si>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</si>
  <si>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</si>
  <si>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</si>
  <si>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</si>
  <si>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</si>
  <si>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</si>
  <si>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</si>
  <si>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</si>
  <si>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</si>
  <si>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</si>
  <si>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</si>
  <si>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</si>
  <si>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</si>
  <si>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</si>
  <si>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</si>
  <si>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</si>
  <si>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</si>
  <si>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</si>
  <si>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</si>
  <si>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</si>
  <si>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</si>
  <si>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</si>
  <si>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</si>
  <si>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</si>
  <si>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</si>
  <si>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</si>
  <si>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</si>
  <si>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</si>
  <si>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</si>
  <si>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</si>
  <si>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</si>
  <si>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</si>
  <si>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</si>
  <si>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</si>
  <si>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</si>
  <si>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</si>
  <si>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</si>
  <si>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</si>
  <si>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</si>
  <si>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</si>
  <si>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</si>
  <si>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</si>
  <si>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</si>
  <si>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</si>
  <si>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</si>
  <si>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</si>
  <si>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</si>
  <si>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</si>
  <si>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</si>
  <si>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</si>
  <si>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</si>
  <si>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</si>
  <si>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</si>
  <si>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</si>
  <si>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</si>
  <si>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</si>
  <si>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</si>
  <si>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</si>
  <si>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</si>
  <si>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</si>
  <si>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</si>
  <si>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</si>
  <si>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</si>
  <si>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</si>
  <si>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</si>
  <si>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</si>
  <si>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</si>
  <si>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</si>
  <si>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</si>
  <si>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</si>
  <si>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</si>
  <si>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</si>
  <si>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</si>
  <si>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</si>
  <si>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</si>
  <si>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</si>
  <si>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</si>
  <si>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</si>
  <si>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</si>
  <si>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</si>
  <si>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</si>
  <si>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</si>
  <si>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</si>
  <si>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</si>
  <si>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</si>
  <si>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</si>
  <si>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</si>
  <si>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</si>
  <si>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</si>
  <si>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</si>
  <si>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</si>
  <si>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</si>
  <si>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</si>
  <si>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</si>
  <si>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</si>
  <si>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</si>
  <si>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</si>
  <si>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</si>
  <si>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</si>
  <si>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</si>
  <si>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</si>
  <si>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</si>
  <si>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</si>
  <si>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</si>
  <si>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</si>
  <si>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</si>
  <si>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</si>
  <si>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</si>
  <si>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</si>
  <si>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</si>
  <si>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</si>
  <si>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</si>
  <si>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</si>
  <si>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</si>
  <si>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</si>
  <si>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</si>
  <si>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</si>
  <si>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</si>
  <si>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</si>
  <si>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</si>
  <si>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</si>
  <si>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</si>
  <si>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</si>
  <si>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</si>
  <si>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</si>
  <si>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</si>
  <si>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</si>
  <si>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</si>
  <si>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</si>
  <si>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</si>
  <si>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</si>
  <si>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</si>
  <si>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</si>
  <si>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</si>
  <si>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</si>
  <si>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</si>
  <si>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</si>
  <si>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</si>
  <si>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</si>
  <si>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</si>
  <si>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</si>
  <si>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</si>
  <si>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</si>
  <si>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</si>
  <si>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</si>
  <si>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</si>
  <si>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</si>
  <si>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</si>
  <si>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</si>
  <si>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</si>
  <si>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</si>
  <si>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</si>
  <si>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</si>
  <si>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</si>
  <si>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</si>
  <si>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</si>
  <si>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</si>
  <si>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</si>
  <si>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</si>
  <si>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</si>
  <si>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</si>
  <si>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</si>
  <si>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</si>
  <si>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</si>
  <si>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</si>
  <si>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</si>
  <si>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</si>
  <si>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</si>
  <si>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</si>
  <si>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</si>
  <si>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</si>
  <si>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</si>
  <si>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</si>
  <si>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</si>
  <si>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</si>
  <si>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</si>
  <si>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</si>
  <si>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</si>
  <si>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</si>
  <si>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</si>
  <si>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</si>
  <si>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</si>
  <si>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</si>
  <si>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</si>
  <si>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</si>
  <si>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</si>
  <si>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</si>
  <si>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</si>
  <si>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</si>
  <si>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</si>
  <si>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</si>
  <si>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</si>
  <si>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</si>
  <si>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</si>
  <si>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</si>
  <si>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</si>
  <si>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</si>
  <si>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</si>
  <si>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</si>
  <si>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</si>
  <si>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</si>
  <si>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</si>
  <si>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</si>
  <si>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</si>
  <si>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</si>
  <si>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</si>
  <si>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</si>
  <si>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</si>
  <si>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</si>
  <si>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</si>
  <si>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</si>
  <si>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</si>
  <si>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</si>
  <si>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</si>
  <si>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</si>
  <si>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</si>
  <si>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</si>
  <si>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</si>
  <si>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</si>
  <si>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</si>
  <si>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</si>
  <si>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</si>
  <si>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</si>
  <si>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</si>
  <si>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</si>
  <si>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</si>
  <si>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</si>
  <si>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</si>
  <si>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</si>
  <si>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</si>
  <si>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</si>
  <si>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</si>
  <si>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</si>
  <si>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</si>
  <si>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</si>
  <si>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</si>
  <si>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</si>
  <si>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</si>
  <si>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</si>
  <si>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</si>
  <si>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</si>
  <si>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</si>
  <si>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</si>
  <si>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</si>
  <si>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</si>
  <si>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</si>
  <si>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</si>
  <si>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</si>
  <si>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</si>
  <si>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</si>
  <si>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</si>
  <si>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</si>
  <si>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</si>
  <si>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</si>
  <si>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</si>
  <si>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</si>
  <si>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</si>
  <si>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</si>
  <si>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</si>
  <si>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</si>
  <si>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</si>
  <si>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</si>
  <si>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</si>
  <si>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</si>
  <si>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</si>
  <si>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</si>
  <si>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</si>
  <si>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</si>
  <si>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</si>
  <si>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</si>
  <si>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</si>
  <si>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</si>
  <si>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</si>
  <si>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</si>
  <si>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</si>
  <si>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</si>
  <si>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</si>
  <si>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</si>
  <si>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</si>
  <si>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</si>
  <si>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</si>
  <si>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</si>
  <si>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</si>
  <si>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</si>
  <si>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</si>
  <si>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</si>
  <si>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</si>
  <si>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</si>
  <si>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</si>
  <si>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</si>
  <si>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</si>
  <si>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</si>
  <si>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</si>
  <si>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</si>
  <si>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</si>
  <si>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</si>
  <si>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</si>
  <si>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</si>
  <si>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</si>
  <si>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</si>
  <si>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</si>
  <si>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</si>
  <si>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</si>
  <si>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</si>
  <si>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</si>
  <si>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</si>
  <si>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</si>
  <si>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</si>
  <si>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</si>
  <si>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</si>
  <si>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</si>
  <si>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</si>
  <si>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</si>
  <si>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</si>
  <si>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</si>
  <si>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</si>
  <si>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</si>
  <si>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</si>
  <si>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</si>
  <si>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</si>
  <si>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</si>
  <si>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</si>
  <si>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</si>
  <si>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</si>
  <si>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</si>
  <si>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</si>
  <si>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</si>
  <si>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</si>
  <si>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</si>
  <si>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</si>
  <si>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</si>
  <si>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</si>
  <si>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</si>
  <si>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</si>
  <si>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</si>
  <si>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</si>
  <si>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</si>
  <si>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</si>
  <si>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</si>
  <si>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</si>
  <si>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</si>
  <si>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</si>
  <si>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</si>
  <si>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</si>
  <si>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</si>
  <si>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</si>
  <si>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</si>
  <si>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</si>
  <si>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</si>
  <si>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</si>
  <si>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</si>
  <si>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</si>
  <si>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</si>
  <si>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</si>
  <si>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</si>
  <si>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</si>
  <si>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</si>
  <si>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</si>
  <si>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</si>
  <si>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</si>
  <si>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</si>
  <si>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</si>
  <si>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</si>
  <si>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</si>
  <si>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</si>
  <si>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</si>
  <si>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</si>
  <si>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</si>
  <si>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</si>
  <si>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</si>
  <si>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</si>
  <si>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</si>
  <si>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</si>
  <si>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</si>
  <si>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</si>
  <si>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</si>
  <si>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</si>
  <si>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</si>
  <si>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</si>
  <si>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</si>
  <si>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</si>
  <si>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</si>
  <si>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</si>
  <si>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</si>
  <si>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</si>
  <si>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</si>
  <si>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</si>
  <si>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</si>
  <si>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</si>
  <si>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</si>
  <si>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</si>
  <si>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</si>
  <si>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</si>
  <si>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</si>
  <si>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</si>
  <si>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</si>
  <si>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</si>
  <si>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</si>
  <si>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</si>
  <si>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</si>
  <si>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</si>
  <si>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</si>
  <si>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</si>
  <si>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</si>
  <si>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</si>
  <si>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</si>
  <si>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</si>
  <si>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</si>
  <si>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</si>
  <si>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</si>
  <si>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</si>
  <si>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</si>
  <si>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</si>
  <si>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</si>
  <si>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</si>
  <si>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</si>
  <si>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</si>
  <si>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</si>
  <si>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</si>
  <si>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</si>
  <si>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</si>
  <si>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</si>
  <si>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</si>
  <si>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</si>
  <si>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</si>
  <si>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</si>
  <si>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</si>
  <si>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</si>
  <si>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</si>
  <si>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</si>
  <si>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</si>
  <si>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</si>
  <si>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</si>
  <si>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</si>
  <si>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</si>
  <si>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</si>
  <si>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</si>
  <si>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</si>
  <si>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</si>
  <si>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</si>
  <si>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</si>
  <si>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</si>
  <si>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</si>
  <si>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</si>
  <si>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</si>
  <si>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</si>
  <si>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</si>
  <si>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</si>
  <si>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</si>
  <si>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</si>
  <si>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</si>
  <si>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</si>
  <si>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</si>
  <si>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</si>
  <si>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</si>
  <si>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</si>
  <si>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</si>
  <si>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</si>
  <si>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</si>
  <si>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</si>
  <si>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</si>
  <si>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</si>
  <si>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</si>
  <si>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</si>
  <si>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</si>
  <si>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</si>
  <si>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</si>
  <si>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</si>
  <si>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</si>
  <si>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</si>
  <si>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</si>
  <si>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</si>
  <si>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</si>
  <si>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</si>
  <si>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</si>
  <si>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</si>
  <si>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</si>
  <si>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</si>
  <si>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</si>
  <si>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</si>
  <si>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</si>
  <si>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</si>
  <si>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</si>
  <si>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</si>
  <si>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</si>
  <si>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</si>
  <si>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</si>
  <si>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</si>
  <si>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</si>
  <si>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</si>
  <si>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</si>
  <si>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</si>
  <si>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</si>
  <si>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</si>
  <si>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</si>
  <si>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</si>
  <si>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</si>
  <si>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</si>
  <si>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</si>
  <si>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</si>
  <si>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</si>
  <si>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</si>
  <si>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</si>
  <si>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</si>
  <si>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</si>
  <si>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</si>
  <si>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</si>
  <si>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</si>
  <si>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</si>
  <si>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</si>
  <si>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</si>
  <si>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</si>
  <si>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</si>
  <si>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</si>
  <si>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</si>
  <si>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</si>
  <si>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</si>
  <si>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</si>
  <si>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</si>
  <si>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</si>
  <si>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</si>
  <si>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</si>
  <si>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</si>
  <si>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</si>
  <si>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</si>
  <si>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</si>
  <si>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</si>
  <si>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</si>
  <si>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</si>
  <si>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</si>
  <si>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</si>
  <si>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</si>
  <si>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</si>
  <si>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</si>
  <si>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</si>
  <si>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</si>
  <si>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</si>
  <si>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</si>
  <si>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</si>
  <si>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</si>
  <si>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</si>
  <si>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</si>
  <si>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</si>
  <si>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</si>
  <si>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</si>
  <si>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</si>
  <si>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</si>
  <si>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</si>
  <si>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</si>
  <si>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</si>
  <si>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</si>
  <si>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</si>
  <si>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</si>
  <si>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</si>
  <si>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</si>
  <si>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</si>
  <si>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</si>
  <si>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</si>
  <si>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</si>
  <si>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</si>
  <si>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</si>
  <si>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</si>
  <si>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</si>
  <si>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</si>
  <si>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</si>
  <si>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</si>
  <si>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</si>
  <si>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</si>
  <si>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</si>
  <si>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</si>
  <si>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</si>
  <si>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</si>
  <si>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</si>
  <si>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</si>
  <si>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</si>
  <si>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</si>
  <si>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</si>
  <si>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</si>
  <si>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</si>
  <si>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</si>
  <si>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</si>
  <si>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</si>
  <si>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</si>
  <si>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</si>
  <si>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</si>
  <si>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</si>
  <si>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</si>
  <si>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</si>
  <si>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</si>
  <si>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</si>
  <si>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</si>
  <si>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</si>
  <si>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</si>
  <si>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</si>
  <si>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</si>
  <si>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</si>
  <si>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</si>
  <si>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</si>
  <si>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</si>
  <si>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</si>
  <si>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</si>
  <si>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</si>
  <si>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</si>
  <si>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</si>
  <si>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</si>
  <si>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</si>
  <si>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</si>
  <si>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</si>
  <si>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</si>
  <si>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</si>
  <si>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</si>
  <si>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</si>
  <si>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</si>
  <si>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</si>
  <si>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</si>
  <si>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</si>
  <si>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</si>
  <si>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</si>
  <si>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</si>
  <si>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</si>
  <si>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</si>
  <si>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</si>
  <si>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</si>
  <si>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</si>
  <si>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</si>
  <si>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</si>
  <si>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</si>
  <si>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</si>
  <si>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</si>
  <si>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</si>
  <si>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</si>
  <si>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</si>
  <si>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</si>
  <si>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</si>
  <si>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</si>
  <si>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</si>
  <si>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</si>
  <si>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</si>
  <si>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</si>
  <si>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</si>
  <si>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</si>
  <si>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</si>
  <si>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</si>
  <si>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</si>
  <si>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</si>
  <si>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</si>
  <si>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</si>
  <si>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</si>
  <si>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</si>
  <si>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</si>
  <si>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</si>
  <si>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</si>
  <si>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</si>
  <si>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</si>
  <si>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</si>
  <si>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</si>
  <si>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</si>
  <si>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</si>
  <si>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</si>
  <si>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</si>
  <si>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</si>
  <si>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</si>
  <si>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</si>
  <si>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</si>
  <si>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</si>
  <si>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</si>
  <si>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</si>
  <si>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</si>
  <si>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</si>
  <si>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</si>
  <si>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</si>
  <si>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</si>
  <si>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</si>
  <si>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</si>
  <si>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</si>
  <si>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</si>
  <si>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</si>
  <si>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</si>
  <si>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</si>
  <si>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</si>
  <si>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</si>
  <si>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</si>
  <si>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</si>
  <si>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</si>
  <si>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</si>
  <si>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</si>
  <si>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</si>
  <si>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</si>
  <si>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</si>
  <si>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</si>
  <si>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</si>
  <si>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</si>
  <si>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</si>
  <si>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</si>
  <si>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</si>
  <si>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</si>
  <si>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</si>
  <si>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</si>
  <si>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</si>
  <si>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</si>
  <si>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</si>
  <si>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</si>
  <si>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</si>
  <si>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</si>
  <si>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</si>
  <si>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</si>
  <si>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</si>
  <si>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</si>
  <si>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</si>
  <si>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</si>
  <si>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</si>
  <si>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</si>
  <si>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</si>
  <si>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</si>
  <si>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</si>
  <si>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</si>
  <si>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</si>
  <si>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</si>
  <si>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</si>
  <si>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</si>
  <si>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</si>
  <si>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</si>
  <si>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</si>
  <si>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</si>
  <si>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</si>
  <si>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</si>
  <si>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</si>
  <si>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</si>
  <si>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</si>
  <si>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</si>
  <si>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</si>
  <si>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</si>
  <si>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</si>
  <si>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</si>
  <si>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</si>
  <si>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</si>
  <si>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</si>
  <si>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</si>
  <si>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</si>
  <si>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</si>
  <si>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</si>
  <si>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</si>
  <si>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</si>
  <si>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</si>
  <si>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</si>
  <si>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</si>
  <si>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</si>
  <si>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</si>
  <si>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</si>
  <si>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</si>
  <si>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</si>
  <si>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</si>
  <si>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</si>
  <si>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</si>
  <si>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</si>
  <si>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</si>
  <si>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</si>
  <si>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</si>
  <si>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</si>
  <si>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</si>
  <si>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</si>
  <si>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</si>
  <si>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</si>
  <si>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</si>
  <si>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</si>
  <si>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</si>
  <si>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</si>
  <si>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</si>
  <si>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</si>
  <si>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</si>
  <si>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</si>
  <si>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</si>
  <si>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</si>
  <si>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</si>
  <si>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</si>
  <si>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</si>
  <si>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</si>
  <si>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</si>
  <si>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</si>
  <si>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</si>
  <si>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</si>
  <si>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</si>
  <si>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</si>
  <si>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</si>
  <si>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</si>
  <si>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</si>
  <si>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</si>
  <si>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</si>
  <si>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</si>
  <si>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</si>
  <si>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</si>
  <si>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</si>
  <si>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</si>
  <si>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</si>
  <si>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</si>
  <si>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</si>
  <si>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</si>
  <si>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</si>
  <si>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</si>
  <si>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</si>
  <si>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</si>
  <si>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</si>
  <si>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</si>
  <si>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</si>
  <si>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</si>
  <si>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</si>
  <si>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</si>
  <si>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</si>
  <si>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</si>
  <si>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</si>
  <si>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</si>
  <si>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</si>
  <si>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</si>
  <si>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</si>
  <si>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</si>
  <si>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</si>
  <si>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</si>
  <si>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</si>
  <si>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</si>
  <si>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</si>
  <si>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</si>
  <si>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</si>
  <si>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</si>
  <si>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</si>
  <si>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</si>
  <si>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</si>
  <si>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</si>
  <si>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</si>
  <si>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</si>
  <si>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</si>
  <si>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</si>
  <si>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</si>
  <si>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</si>
  <si>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</si>
  <si>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</si>
  <si>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</si>
  <si>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</si>
  <si>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</si>
  <si>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</si>
  <si>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</si>
  <si>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</si>
  <si>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</si>
  <si>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</si>
  <si>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</si>
  <si>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</si>
  <si>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</si>
  <si>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</si>
  <si>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</si>
  <si>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</si>
  <si>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</si>
  <si>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</si>
  <si>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</si>
  <si>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</si>
  <si>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</si>
  <si>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</si>
  <si>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</si>
  <si>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</si>
  <si>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</si>
  <si>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</si>
  <si>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</si>
  <si>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</si>
  <si>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</si>
  <si>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</si>
  <si>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</si>
  <si>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</si>
  <si>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</si>
  <si>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</si>
  <si>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</si>
  <si>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</si>
  <si>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</si>
  <si>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</si>
  <si>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</si>
  <si>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</si>
  <si>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</si>
  <si>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</si>
  <si>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</si>
  <si>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</si>
  <si>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</si>
  <si>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</si>
  <si>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</si>
  <si>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</si>
  <si>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</si>
  <si>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</si>
  <si>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</si>
  <si>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</si>
  <si>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</si>
  <si>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</si>
  <si>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</si>
  <si>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</si>
  <si>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</si>
  <si>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</si>
  <si>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</si>
  <si>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</si>
  <si>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</si>
  <si>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</si>
  <si>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</si>
  <si>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</si>
  <si>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</si>
  <si>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</si>
  <si>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</si>
  <si>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</si>
  <si>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</si>
  <si>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</si>
  <si>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</si>
  <si>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</si>
  <si>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</si>
  <si>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</si>
  <si>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</si>
  <si>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</si>
  <si>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</si>
  <si>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</si>
  <si>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</si>
  <si>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</si>
  <si>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</si>
  <si>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</si>
  <si>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</si>
  <si>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</si>
  <si>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</si>
  <si>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</si>
  <si>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</si>
  <si>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</si>
  <si>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</si>
  <si>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</si>
  <si>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</si>
  <si>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</si>
  <si>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</si>
  <si>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</si>
  <si>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</si>
  <si>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</si>
  <si>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</si>
  <si>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</si>
  <si>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</si>
  <si>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</si>
  <si>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</si>
  <si>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</si>
  <si>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</si>
  <si>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</si>
  <si>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</si>
  <si>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</si>
  <si>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</si>
  <si>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</si>
  <si>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</si>
  <si>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</si>
  <si>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</si>
  <si>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</si>
  <si>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</si>
  <si>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</si>
  <si>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</si>
  <si>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</si>
  <si>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</si>
  <si>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</si>
  <si>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</si>
  <si>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</si>
  <si>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</si>
  <si>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</si>
  <si>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</si>
  <si>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</si>
  <si>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</si>
  <si>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</si>
  <si>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</si>
  <si>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</si>
  <si>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</si>
  <si>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</si>
  <si>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</si>
  <si>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</si>
  <si>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</si>
  <si>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</si>
  <si>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</si>
  <si>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</si>
  <si>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</si>
  <si>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</si>
  <si>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</si>
  <si>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</si>
  <si>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</si>
  <si>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</si>
  <si>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</si>
  <si>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</si>
  <si>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</si>
  <si>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</si>
  <si>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</si>
  <si>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</si>
  <si>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</si>
  <si>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</si>
  <si>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</si>
  <si>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</si>
  <si>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</si>
  <si>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</si>
  <si>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</si>
  <si>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</si>
  <si>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</si>
  <si>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</si>
  <si>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</si>
  <si>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</si>
  <si>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</si>
  <si>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</si>
  <si>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</si>
  <si>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</si>
  <si>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</si>
  <si>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</si>
  <si>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</si>
  <si>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</si>
  <si>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</si>
  <si>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</si>
  <si>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</si>
  <si>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</si>
  <si>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</si>
  <si>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</si>
  <si>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</si>
  <si>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</si>
  <si>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</si>
  <si>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</si>
  <si>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</si>
  <si>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</si>
  <si>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</si>
  <si>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</si>
  <si>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</si>
  <si>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</si>
  <si>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</si>
  <si>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</si>
  <si>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</si>
  <si>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</si>
  <si>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</si>
  <si>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</si>
  <si>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</si>
  <si>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</si>
  <si>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</si>
  <si>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</si>
  <si>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</si>
  <si>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</si>
  <si>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</si>
  <si>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</si>
  <si>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</si>
  <si>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</si>
  <si>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</si>
  <si>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</si>
  <si>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</si>
  <si>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</si>
  <si>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</si>
  <si>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</si>
  <si>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</si>
  <si>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</si>
  <si>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</si>
  <si>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</si>
  <si>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</si>
  <si>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</si>
  <si>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</si>
  <si>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</si>
  <si>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</si>
  <si>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</si>
  <si>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</si>
  <si>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</si>
  <si>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</si>
  <si>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</si>
  <si>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</si>
  <si>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</si>
  <si>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</si>
  <si>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</si>
  <si>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</si>
  <si>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</si>
  <si>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</si>
  <si>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</si>
  <si>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</si>
  <si>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</si>
  <si>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</si>
  <si>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</si>
  <si>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</si>
  <si>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</si>
  <si>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</si>
  <si>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</si>
  <si>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</si>
  <si>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</si>
  <si>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</si>
  <si>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</si>
  <si>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</si>
  <si>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</si>
  <si>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</si>
  <si>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</si>
  <si>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</si>
  <si>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</si>
  <si>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</si>
  <si>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</si>
  <si>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</si>
  <si>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</si>
  <si>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</si>
  <si>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</si>
  <si>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</si>
  <si>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</si>
  <si>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</si>
  <si>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</si>
  <si>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</si>
  <si>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</si>
  <si>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</si>
  <si>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</si>
  <si>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</si>
  <si>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</si>
  <si>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</si>
  <si>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</si>
  <si>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</si>
  <si>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</si>
  <si>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</si>
  <si>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</si>
  <si>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</si>
  <si>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</si>
  <si>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</si>
  <si>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</si>
  <si>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</si>
  <si>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</si>
  <si>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</si>
  <si>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</si>
  <si>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</si>
  <si>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</si>
  <si>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</si>
  <si>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</si>
  <si>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</si>
  <si>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</si>
  <si>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</si>
  <si>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</si>
  <si>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</si>
  <si>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</si>
  <si>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</si>
  <si>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</si>
  <si>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</si>
  <si>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</si>
  <si>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</si>
  <si>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</si>
  <si>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</si>
  <si>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</si>
  <si>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</si>
  <si>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</si>
  <si>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</si>
  <si>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</si>
  <si>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</si>
  <si>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</si>
  <si>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</si>
  <si>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</si>
  <si>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</si>
  <si>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</si>
  <si>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</si>
  <si>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</si>
  <si>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</si>
  <si>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</si>
  <si>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</si>
  <si>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</si>
  <si>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</si>
  <si>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</si>
  <si>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</si>
  <si>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</si>
  <si>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</si>
  <si>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</si>
  <si>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</si>
  <si>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</si>
  <si>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</si>
  <si>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</si>
  <si>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</si>
  <si>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</si>
  <si>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</si>
  <si>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</si>
  <si>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</si>
  <si>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</si>
  <si>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</si>
  <si>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</si>
  <si>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</si>
  <si>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</si>
  <si>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</si>
  <si>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</si>
  <si>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</si>
  <si>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</si>
  <si>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</si>
  <si>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</si>
  <si>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</si>
  <si>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</si>
  <si>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</si>
  <si>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</si>
  <si>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</si>
  <si>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</si>
  <si>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</si>
  <si>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</si>
  <si>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</si>
  <si>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</si>
  <si>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</si>
  <si>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</si>
  <si>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</si>
  <si>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</si>
  <si>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</si>
  <si>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</si>
  <si>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</si>
  <si>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</si>
  <si>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</si>
  <si>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</si>
  <si>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</si>
  <si>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</si>
  <si>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</si>
  <si>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</si>
  <si>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</si>
  <si>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</si>
  <si>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</si>
  <si>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</si>
  <si>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</si>
  <si>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</si>
  <si>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</si>
  <si>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</si>
  <si>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</si>
  <si>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</si>
  <si>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</si>
  <si>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</si>
  <si>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</si>
  <si>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</si>
  <si>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</si>
  <si>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</si>
  <si>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</si>
  <si>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</si>
  <si>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</si>
  <si>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</si>
  <si>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</si>
  <si>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</si>
  <si>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</si>
  <si>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</si>
  <si>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</si>
  <si>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</si>
  <si>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</si>
  <si>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</si>
  <si>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</si>
  <si>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</si>
  <si>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</si>
  <si>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</si>
  <si>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</si>
  <si>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</si>
  <si>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</si>
  <si>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</si>
  <si>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</si>
  <si>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</si>
  <si>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</si>
  <si>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</si>
  <si>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</si>
  <si>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</si>
  <si>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</si>
  <si>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</si>
  <si>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</si>
  <si>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</si>
  <si>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</si>
  <si>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</si>
  <si>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</si>
  <si>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</si>
  <si>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</si>
  <si>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</si>
  <si>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</si>
  <si>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</si>
  <si>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</si>
  <si>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</si>
  <si>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</si>
  <si>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</si>
  <si>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</si>
  <si>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</si>
  <si>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</si>
  <si>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</si>
  <si>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</si>
  <si>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</si>
  <si>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</si>
  <si>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</si>
  <si>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</si>
  <si>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</si>
  <si>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</si>
  <si>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</si>
  <si>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</si>
  <si>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</si>
  <si>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</si>
  <si>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</si>
  <si>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</si>
  <si>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</si>
  <si>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</si>
  <si>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</si>
  <si>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</si>
  <si>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</si>
  <si>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</si>
  <si>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</si>
  <si>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</si>
  <si>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</si>
  <si>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</si>
  <si>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</si>
  <si>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</si>
  <si>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</si>
  <si>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</si>
  <si>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</si>
  <si>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</si>
  <si>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</si>
  <si>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</si>
  <si>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</si>
  <si>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</si>
  <si>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</si>
  <si>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</si>
  <si>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</si>
  <si>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</si>
  <si>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</si>
  <si>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</si>
  <si>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</si>
  <si>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</si>
  <si>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</si>
  <si>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</si>
  <si>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</si>
  <si>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</si>
  <si>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</si>
  <si>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</si>
  <si>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</si>
  <si>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</si>
  <si>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</si>
  <si>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</si>
  <si>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</si>
  <si>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</si>
  <si>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</si>
  <si>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</si>
  <si>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</si>
  <si>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</si>
  <si>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</si>
  <si>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</si>
  <si>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</si>
  <si>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</si>
  <si>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</si>
  <si>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</si>
  <si>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</si>
  <si>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</si>
  <si>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</si>
  <si>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</si>
  <si>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</si>
  <si>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</si>
  <si>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</si>
  <si>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</si>
  <si>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</si>
  <si>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</si>
  <si>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</si>
  <si>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</si>
  <si>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</si>
  <si>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</si>
  <si>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</si>
  <si>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</si>
  <si>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</si>
  <si>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</si>
  <si>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</si>
  <si>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</si>
  <si>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</si>
  <si>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</si>
  <si>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</si>
  <si>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</si>
  <si>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</si>
  <si>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</si>
  <si>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</si>
  <si>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</si>
  <si>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</si>
  <si>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</si>
  <si>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</si>
  <si>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</si>
  <si>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</si>
  <si>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</si>
  <si>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</si>
  <si>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</si>
  <si>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</si>
  <si>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</si>
  <si>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</si>
  <si>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</si>
  <si>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</si>
  <si>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</si>
  <si>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</si>
  <si>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</si>
  <si>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</si>
  <si>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</si>
  <si>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</si>
  <si>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</si>
  <si>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</si>
  <si>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</si>
  <si>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</si>
  <si>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</si>
  <si>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</si>
  <si>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</si>
  <si>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</si>
  <si>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</si>
  <si>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</si>
  <si>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</si>
  <si>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</si>
  <si>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</si>
  <si>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</si>
  <si>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</si>
  <si>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</si>
  <si>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</si>
  <si>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</si>
  <si>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</si>
  <si>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</si>
  <si>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</si>
  <si>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</si>
  <si>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</si>
  <si>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</si>
  <si>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</si>
  <si>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</si>
  <si>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</si>
  <si>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</si>
  <si>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</si>
  <si>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</si>
  <si>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</si>
  <si>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</si>
  <si>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</si>
  <si>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</si>
  <si>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</si>
  <si>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</si>
  <si>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</si>
  <si>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</si>
  <si>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</si>
  <si>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</si>
  <si>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</si>
  <si>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</si>
  <si>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</si>
  <si>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</si>
  <si>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</si>
  <si>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</si>
  <si>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</si>
  <si>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</si>
  <si>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</si>
  <si>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</si>
  <si>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</si>
  <si>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</si>
  <si>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</si>
  <si>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</si>
  <si>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</si>
  <si>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</si>
  <si>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</si>
  <si>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</si>
  <si>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</si>
  <si>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</si>
  <si>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</si>
  <si>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</si>
  <si>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</si>
  <si>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</si>
  <si>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</si>
  <si>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</si>
  <si>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</si>
  <si>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</si>
  <si>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</si>
  <si>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</si>
  <si>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</si>
  <si>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</si>
  <si>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</si>
  <si>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</si>
  <si>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</si>
  <si>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</si>
  <si>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</si>
  <si>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</si>
  <si>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</si>
  <si>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</si>
  <si>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</si>
  <si>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</si>
  <si>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</si>
  <si>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</si>
  <si>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</si>
  <si>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</si>
  <si>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</si>
  <si>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</si>
  <si>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</si>
  <si>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</si>
  <si>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</si>
  <si>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</si>
  <si>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</si>
  <si>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</si>
  <si>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</si>
  <si>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</si>
  <si>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</si>
  <si>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</si>
  <si>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</si>
  <si>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</si>
  <si>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</si>
  <si>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</si>
  <si>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</si>
  <si>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</si>
  <si>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</si>
  <si>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</si>
  <si>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</si>
  <si>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</si>
  <si>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</si>
  <si>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</si>
  <si>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</si>
  <si>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</si>
  <si>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</si>
  <si>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</si>
  <si>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</si>
  <si>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</si>
  <si>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</si>
  <si>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</si>
  <si>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</si>
  <si>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</si>
  <si>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</si>
  <si>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</si>
  <si>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</si>
  <si>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</si>
  <si>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</si>
  <si>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</si>
  <si>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</si>
  <si>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</si>
  <si>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</si>
  <si>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</si>
  <si>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</si>
  <si>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</si>
  <si>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</si>
  <si>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</si>
  <si>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</si>
  <si>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</si>
  <si>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</si>
  <si>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</si>
  <si>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</si>
  <si>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</si>
  <si>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</si>
  <si>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</si>
  <si>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</si>
  <si>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</si>
  <si>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</si>
  <si>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</si>
  <si>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</si>
  <si>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</si>
  <si>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</si>
  <si>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</si>
  <si>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</si>
  <si>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</si>
  <si>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</si>
  <si>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</si>
  <si>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</si>
  <si>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</si>
  <si>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</si>
  <si>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</si>
  <si>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</si>
  <si>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</si>
  <si>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</si>
  <si>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</si>
  <si>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</si>
  <si>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</si>
  <si>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</si>
  <si>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</si>
  <si>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</si>
  <si>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</si>
  <si>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</si>
  <si>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</si>
  <si>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</si>
  <si>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</si>
  <si>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</si>
  <si>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</si>
  <si>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</si>
  <si>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</si>
  <si>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</si>
  <si>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</si>
  <si>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</si>
  <si>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</si>
  <si>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</si>
  <si>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</si>
  <si>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</si>
  <si>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</si>
  <si>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</si>
  <si>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</si>
  <si>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</si>
  <si>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</si>
  <si>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</si>
  <si>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</si>
  <si>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</si>
  <si>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</si>
  <si>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</si>
  <si>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</si>
  <si>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</si>
  <si>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</si>
  <si>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</si>
  <si>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</si>
  <si>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</si>
  <si>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</si>
  <si>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</si>
  <si>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</si>
  <si>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</si>
  <si>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</si>
  <si>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</si>
  <si>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</si>
  <si>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</si>
  <si>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</si>
  <si>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</si>
  <si>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</si>
  <si>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</si>
  <si>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</si>
  <si>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</si>
  <si>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</si>
  <si>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</si>
  <si>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</si>
  <si>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</si>
  <si>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</si>
  <si>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</si>
  <si>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</si>
  <si>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</si>
  <si>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</si>
  <si>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</si>
  <si>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</si>
  <si>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</si>
  <si>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</si>
  <si>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</si>
  <si>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</si>
  <si>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</si>
  <si>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</si>
  <si>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</si>
  <si>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</si>
  <si>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</si>
  <si>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</si>
  <si>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</si>
  <si>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</si>
  <si>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</si>
  <si>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</si>
  <si>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</si>
  <si>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</si>
  <si>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</si>
  <si>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</si>
  <si>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</si>
  <si>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</si>
  <si>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</si>
  <si>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</si>
  <si>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</si>
  <si>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</si>
  <si>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</si>
  <si>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</si>
  <si>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</si>
  <si>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</si>
  <si>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</si>
  <si>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</si>
  <si>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</si>
  <si>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</si>
  <si>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</si>
  <si>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</si>
  <si>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</si>
  <si>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</si>
  <si>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</si>
  <si>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</si>
  <si>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</si>
  <si>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</si>
  <si>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</si>
  <si>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</si>
  <si>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</si>
  <si>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</si>
  <si>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</si>
  <si>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</si>
  <si>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</si>
  <si>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</si>
  <si>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</si>
  <si>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</si>
  <si>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</si>
  <si>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</si>
  <si>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</si>
  <si>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</si>
  <si>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</si>
  <si>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</si>
  <si>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</si>
  <si>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</si>
  <si>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</si>
  <si>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</si>
  <si>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</si>
  <si>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</si>
  <si>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</si>
  <si>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</si>
  <si>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</si>
  <si>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</si>
  <si>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</si>
  <si>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</si>
  <si>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</si>
  <si>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</si>
  <si>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</si>
  <si>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</si>
  <si>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</si>
  <si>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</si>
  <si>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</si>
  <si>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</si>
  <si>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</si>
  <si>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</si>
  <si>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</si>
  <si>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</si>
  <si>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</si>
  <si>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</si>
  <si>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</si>
  <si>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</si>
  <si>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</si>
  <si>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</si>
  <si>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</si>
  <si>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</si>
  <si>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</si>
  <si>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</si>
  <si>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</si>
  <si>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</si>
  <si>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</si>
  <si>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</si>
  <si>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</si>
  <si>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</si>
  <si>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</si>
  <si>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</si>
  <si>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</si>
  <si>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</si>
  <si>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</si>
  <si>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</si>
  <si>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</si>
  <si>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</si>
  <si>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</si>
  <si>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</si>
  <si>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</si>
  <si>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</si>
  <si>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</si>
  <si>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</si>
  <si>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</si>
  <si>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</si>
  <si>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</si>
  <si>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</si>
  <si>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</si>
  <si>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</si>
  <si>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</si>
  <si>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</si>
  <si>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</si>
  <si>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</si>
  <si>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</si>
  <si>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</si>
  <si>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</si>
  <si>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</si>
  <si>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</si>
  <si>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</si>
  <si>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</si>
  <si>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</si>
  <si>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</si>
  <si>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</si>
  <si>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</si>
  <si>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</si>
  <si>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</si>
  <si>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</si>
  <si>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</si>
  <si>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</si>
  <si>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</si>
  <si>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</si>
  <si>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</si>
  <si>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</si>
  <si>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</si>
  <si>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</si>
  <si>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</si>
  <si>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</si>
  <si>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</si>
  <si>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</si>
  <si>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</si>
  <si>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</si>
  <si>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</si>
  <si>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</si>
  <si>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</si>
  <si>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</si>
  <si>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</si>
  <si>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</si>
  <si>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</si>
  <si>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</si>
  <si>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</si>
  <si>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</si>
  <si>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</si>
  <si>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</si>
  <si>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</si>
  <si>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</si>
  <si>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</si>
  <si>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</si>
  <si>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</si>
  <si>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</si>
  <si>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</si>
  <si>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</si>
  <si>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</si>
  <si>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</si>
  <si>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</si>
  <si>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</si>
  <si>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</si>
  <si>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</si>
  <si>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</si>
  <si>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</si>
  <si>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</si>
  <si>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</si>
  <si>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</si>
  <si>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</si>
  <si>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</si>
  <si>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</si>
  <si>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</si>
  <si>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</si>
  <si>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</si>
  <si>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</si>
  <si>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</si>
  <si>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</si>
  <si>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</si>
  <si>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</si>
  <si>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</si>
  <si>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</si>
  <si>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</si>
  <si>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</si>
  <si>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</si>
  <si>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</si>
  <si>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</si>
  <si>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</si>
  <si>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</si>
  <si>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</si>
  <si>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</si>
  <si>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</si>
  <si>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</si>
  <si>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</si>
  <si>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</si>
  <si>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</si>
  <si>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</si>
  <si>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</si>
  <si>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</si>
  <si>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</si>
  <si>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</si>
  <si>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</si>
  <si>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</si>
  <si>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</si>
  <si>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</si>
  <si>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</si>
  <si>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</si>
  <si>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</si>
  <si>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</si>
  <si>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</si>
  <si>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</si>
  <si>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</si>
  <si>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</si>
  <si>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</si>
  <si>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</si>
  <si>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</si>
  <si>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</si>
  <si>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</si>
  <si>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</si>
  <si>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</si>
  <si>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</si>
  <si>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</si>
  <si>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</si>
  <si>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</si>
  <si>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</si>
  <si>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</si>
  <si>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</si>
  <si>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</si>
  <si>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</si>
  <si>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</si>
  <si>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</si>
  <si>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</si>
  <si>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</si>
  <si>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</si>
  <si>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</si>
  <si>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</si>
  <si>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</si>
  <si>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</si>
  <si>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</si>
  <si>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</si>
  <si>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</si>
  <si>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</si>
  <si>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</si>
  <si>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</si>
  <si>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</si>
  <si>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</si>
  <si>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</si>
  <si>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</si>
  <si>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</si>
  <si>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</si>
  <si>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</si>
  <si>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</si>
  <si>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</si>
  <si>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</si>
  <si>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</si>
  <si>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</si>
  <si>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</si>
  <si>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</si>
  <si>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</si>
  <si>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</si>
  <si>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</si>
  <si>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</si>
  <si>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</si>
  <si>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</si>
  <si>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</si>
  <si>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</si>
  <si>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</si>
  <si>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</si>
  <si>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</si>
  <si>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</si>
  <si>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</si>
  <si>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</si>
  <si>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</si>
  <si>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</si>
  <si>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</si>
  <si>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</si>
  <si>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</si>
  <si>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</si>
  <si>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</si>
  <si>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</si>
  <si>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</si>
  <si>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</si>
  <si>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</si>
  <si>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</si>
  <si>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</si>
  <si>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</si>
  <si>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</si>
  <si>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</si>
  <si>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</si>
  <si>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</si>
  <si>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</si>
  <si>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</si>
  <si>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</si>
  <si>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</si>
  <si>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</si>
  <si>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</si>
  <si>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</si>
  <si>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</si>
  <si>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</si>
  <si>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</si>
  <si>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</si>
  <si>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</si>
  <si>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</si>
  <si>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</si>
  <si>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</si>
  <si>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</si>
  <si>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</si>
  <si>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</si>
  <si>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</si>
  <si>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</si>
  <si>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</si>
  <si>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</si>
  <si>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</si>
  <si>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</si>
  <si>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</si>
  <si>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</si>
  <si>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</si>
  <si>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</si>
  <si>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</si>
  <si>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</si>
  <si>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</si>
  <si>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</si>
  <si>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</si>
  <si>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</si>
  <si>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</si>
  <si>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</si>
  <si>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</si>
  <si>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</si>
  <si>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</si>
  <si>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</si>
  <si>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</si>
  <si>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</si>
  <si>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</si>
  <si>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</si>
  <si>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</si>
  <si>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</si>
  <si>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</si>
  <si>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</si>
  <si>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</si>
  <si>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</si>
  <si>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</si>
  <si>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</si>
  <si>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</si>
  <si>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</si>
  <si>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</si>
  <si>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</si>
  <si>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</si>
  <si>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</si>
  <si>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</si>
  <si>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</si>
  <si>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</si>
  <si>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</si>
  <si>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</si>
  <si>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</si>
  <si>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</si>
  <si>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</si>
  <si>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</si>
  <si>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</si>
  <si>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</si>
  <si>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</si>
  <si>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</si>
  <si>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</si>
  <si>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</si>
  <si>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</si>
  <si>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</si>
  <si>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</si>
  <si>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</si>
  <si>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</si>
  <si>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</si>
  <si>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</si>
  <si>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</si>
  <si>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</si>
  <si>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</si>
  <si>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</si>
  <si>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</si>
  <si>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</si>
  <si>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</si>
  <si>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</si>
  <si>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</si>
  <si>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</si>
  <si>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</si>
  <si>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</si>
  <si>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</si>
  <si>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</si>
  <si>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</si>
  <si>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</si>
  <si>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</si>
  <si>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</si>
  <si>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</si>
  <si>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</si>
  <si>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</si>
  <si>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</si>
  <si>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</si>
  <si>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</si>
  <si>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</si>
  <si>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</si>
  <si>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</si>
  <si>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</si>
  <si>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</si>
  <si>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</si>
  <si>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</si>
  <si>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</si>
  <si>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</si>
  <si>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</si>
  <si>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</si>
  <si>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</si>
  <si>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</si>
  <si>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</si>
  <si>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</si>
  <si>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</si>
  <si>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</si>
  <si>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</si>
  <si>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</si>
  <si>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</si>
  <si>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</si>
  <si>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</si>
  <si>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</si>
  <si>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</si>
  <si>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</si>
  <si>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</si>
  <si>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</si>
  <si>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</si>
  <si>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</si>
  <si>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</si>
  <si>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</si>
  <si>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</si>
  <si>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</si>
  <si>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</si>
  <si>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</si>
  <si>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</si>
  <si>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</si>
  <si>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</si>
  <si>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</si>
  <si>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</si>
  <si>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</si>
  <si>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</si>
  <si>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</si>
  <si>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</si>
  <si>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</si>
  <si>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</si>
  <si>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</si>
  <si>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</si>
  <si>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</si>
  <si>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</si>
  <si>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</si>
  <si>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</si>
  <si>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</si>
  <si>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</si>
  <si>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</si>
  <si>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</si>
  <si>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</si>
  <si>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</si>
  <si>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</si>
  <si>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</si>
  <si>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</si>
  <si>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</si>
  <si>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</si>
  <si>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</si>
  <si>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</si>
  <si>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</si>
  <si>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</si>
  <si>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</si>
  <si>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</si>
  <si>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</si>
  <si>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</si>
  <si>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</si>
  <si>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</si>
  <si>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</si>
  <si>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</si>
  <si>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</si>
  <si>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</si>
  <si>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</si>
  <si>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</si>
  <si>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</si>
  <si>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</si>
  <si>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</si>
  <si>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</si>
  <si>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</si>
  <si>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</si>
  <si>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</si>
  <si>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</si>
  <si>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</si>
  <si>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</si>
  <si>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</si>
  <si>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</si>
  <si>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</si>
  <si>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</si>
  <si>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</si>
  <si>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</si>
  <si>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</si>
  <si>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</si>
  <si>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</si>
  <si>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</si>
  <si>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</si>
  <si>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</si>
  <si>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</si>
  <si>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</si>
  <si>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</si>
  <si>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</si>
  <si>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</si>
  <si>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</si>
  <si>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</si>
  <si>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</si>
  <si>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</si>
  <si>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</si>
  <si>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</si>
  <si>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</si>
  <si>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</si>
  <si>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</si>
  <si>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</si>
  <si>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</si>
  <si>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</si>
  <si>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</si>
  <si>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</si>
  <si>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</si>
  <si>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</si>
  <si>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</si>
  <si>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</si>
  <si>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</si>
  <si>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</si>
  <si>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</si>
  <si>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</si>
  <si>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</si>
  <si>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</si>
  <si>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</si>
  <si>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</si>
  <si>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</si>
  <si>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</si>
  <si>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</si>
  <si>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</si>
  <si>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</si>
  <si>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</si>
  <si>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</si>
  <si>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</si>
  <si>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</si>
  <si>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</si>
  <si>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</si>
  <si>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</si>
  <si>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</si>
  <si>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</si>
  <si>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</si>
  <si>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</si>
  <si>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</si>
  <si>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</si>
  <si>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</si>
  <si>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</si>
  <si>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</si>
  <si>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</si>
  <si>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</si>
  <si>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</si>
  <si>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</si>
  <si>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</si>
  <si>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</si>
  <si>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</si>
  <si>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</si>
  <si>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</si>
  <si>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</si>
  <si>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</si>
  <si>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</si>
  <si>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</si>
  <si>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</si>
  <si>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</si>
  <si>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</si>
  <si>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</si>
  <si>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</si>
  <si>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</si>
  <si>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</si>
  <si>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</si>
  <si>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</si>
  <si>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</si>
  <si>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</si>
  <si>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</si>
  <si>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</si>
  <si>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</si>
  <si>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</si>
  <si>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</si>
  <si>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</si>
  <si>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</si>
  <si>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</si>
  <si>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</si>
  <si>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</si>
  <si>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</si>
  <si>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</si>
  <si>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</si>
  <si>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</si>
  <si>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</si>
  <si>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</si>
  <si>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</si>
  <si>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</si>
  <si>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</si>
  <si>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</si>
  <si>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</si>
  <si>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</si>
  <si>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</si>
  <si>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</si>
  <si>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</si>
  <si>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</si>
  <si>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</si>
  <si>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</si>
  <si>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</si>
  <si>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</si>
  <si>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</si>
  <si>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</si>
  <si>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</si>
  <si>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</si>
  <si>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</si>
  <si>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</si>
  <si>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</si>
  <si>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</si>
  <si>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</si>
  <si>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</si>
  <si>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</si>
  <si>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</si>
  <si>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</si>
  <si>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</si>
  <si>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</si>
  <si>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</si>
  <si>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</si>
  <si>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</si>
  <si>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</si>
  <si>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</si>
  <si>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</si>
  <si>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</si>
  <si>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</si>
  <si>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</si>
  <si>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</si>
  <si>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</si>
  <si>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</si>
  <si>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</si>
  <si>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</si>
  <si>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</si>
  <si>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</si>
  <si>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</si>
  <si>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</si>
  <si>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</si>
  <si>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</si>
  <si>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</si>
  <si>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</si>
  <si>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</si>
  <si>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</si>
  <si>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</si>
  <si>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</si>
  <si>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</si>
  <si>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</si>
  <si>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</si>
  <si>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</si>
  <si>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</si>
  <si>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</si>
  <si>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</si>
  <si>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</si>
  <si>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</si>
  <si>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</si>
  <si>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</si>
  <si>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</si>
  <si>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</si>
  <si>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</si>
  <si>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</si>
  <si>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</si>
  <si>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</si>
  <si>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</si>
  <si>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</si>
  <si>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</si>
  <si>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</si>
  <si>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</si>
  <si>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</si>
  <si>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</si>
  <si>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</si>
  <si>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</si>
  <si>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</si>
  <si>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</si>
  <si>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</si>
  <si>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</si>
  <si>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</si>
  <si>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</si>
  <si>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</si>
  <si>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</si>
  <si>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</si>
  <si>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</si>
  <si>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</si>
  <si>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</si>
  <si>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</si>
  <si>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</si>
  <si>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</si>
  <si>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</si>
  <si>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</si>
  <si>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</si>
  <si>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</si>
  <si>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</si>
  <si>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</si>
  <si>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</si>
  <si>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</si>
  <si>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</si>
  <si>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</si>
  <si>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</si>
  <si>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</si>
  <si>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</si>
  <si>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</si>
  <si>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</si>
  <si>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</si>
  <si>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</si>
  <si>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</si>
  <si>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</si>
  <si>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</si>
  <si>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</si>
  <si>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</si>
  <si>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</si>
  <si>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</si>
  <si>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</si>
  <si>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</si>
  <si>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</si>
  <si>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</si>
  <si>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</si>
  <si>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</si>
  <si>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</si>
  <si>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</si>
  <si>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</si>
  <si>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</si>
  <si>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</si>
  <si>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</si>
  <si>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</si>
  <si>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</si>
  <si>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</si>
  <si>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</si>
  <si>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</si>
  <si>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</si>
  <si>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</si>
  <si>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</si>
  <si>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</si>
  <si>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</si>
  <si>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</si>
  <si>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</si>
  <si>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</si>
  <si>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</si>
  <si>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</si>
  <si>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</si>
  <si>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</si>
  <si>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</si>
  <si>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</si>
  <si>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</si>
  <si>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</si>
  <si>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</si>
  <si>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</si>
  <si>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</si>
  <si>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</si>
  <si>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</si>
  <si>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</si>
  <si>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</si>
  <si>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</si>
  <si>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</si>
  <si>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</si>
  <si>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</si>
  <si>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</si>
  <si>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</si>
  <si>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</si>
  <si>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</si>
  <si>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</si>
  <si>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</si>
  <si>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</si>
  <si>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</si>
  <si>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</si>
  <si>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</si>
  <si>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</si>
  <si>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</si>
  <si>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</si>
  <si>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</si>
  <si>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</si>
  <si>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</si>
  <si>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</si>
  <si>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</si>
  <si>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</si>
  <si>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</si>
  <si>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</si>
  <si>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</si>
  <si>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</si>
  <si>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</si>
  <si>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</si>
  <si>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</si>
  <si>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</si>
  <si>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</si>
  <si>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</si>
  <si>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</si>
  <si>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</si>
  <si>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</si>
  <si>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</si>
  <si>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</si>
  <si>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</si>
  <si>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</si>
  <si>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</si>
  <si>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</si>
  <si>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</si>
  <si>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</si>
  <si>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</si>
  <si>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</si>
  <si>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</si>
  <si>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</si>
  <si>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</si>
  <si>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</si>
  <si>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</si>
  <si>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</si>
  <si>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</si>
  <si>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</si>
  <si>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</si>
  <si>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</si>
  <si>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</si>
  <si>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</si>
  <si>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</si>
  <si>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</si>
  <si>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</si>
  <si>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</si>
  <si>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</si>
  <si>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</si>
  <si>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</si>
  <si>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</si>
  <si>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</si>
  <si>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</si>
  <si>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</si>
  <si>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</si>
  <si>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</si>
  <si>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</si>
  <si>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</si>
  <si>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</si>
  <si>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</si>
  <si>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</si>
  <si>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</si>
  <si>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</si>
  <si>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</si>
  <si>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</si>
  <si>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</si>
  <si>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</si>
  <si>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</si>
  <si>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</si>
  <si>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</si>
  <si>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</si>
  <si>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</si>
  <si>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</si>
  <si>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</si>
  <si>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</si>
  <si>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</si>
  <si>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</si>
  <si>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</si>
  <si>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</si>
  <si>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</si>
  <si>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</si>
  <si>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</si>
  <si>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</si>
  <si>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</si>
  <si>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</si>
  <si>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</si>
  <si>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</si>
  <si>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</si>
  <si>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</si>
  <si>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</si>
  <si>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</si>
  <si>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</si>
  <si>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</si>
  <si>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</si>
  <si>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</si>
  <si>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</si>
  <si>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</si>
  <si>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</si>
  <si>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</si>
  <si>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</si>
  <si>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</si>
  <si>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</si>
  <si>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</si>
  <si>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</si>
  <si>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</si>
  <si>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</si>
  <si>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</si>
  <si>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</si>
  <si>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</si>
  <si>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</si>
  <si>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</si>
  <si>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</si>
  <si>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</si>
  <si>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</si>
  <si>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</si>
  <si>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</si>
  <si>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</si>
  <si>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</si>
  <si>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</si>
  <si>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</si>
  <si>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</si>
  <si>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</si>
  <si>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</si>
  <si>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</si>
  <si>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</si>
  <si>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</si>
  <si>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</si>
  <si>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</si>
  <si>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</si>
  <si>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</si>
  <si>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</si>
  <si>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</si>
  <si>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</si>
  <si>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</si>
  <si>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</si>
  <si>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</si>
  <si>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</si>
  <si>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</si>
  <si>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</si>
  <si>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</si>
  <si>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</si>
  <si>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</si>
  <si>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</si>
  <si>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</si>
  <si>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</si>
  <si>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</si>
  <si>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</si>
  <si>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</si>
  <si>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</si>
  <si>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</si>
  <si>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</si>
  <si>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</si>
  <si>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</si>
  <si>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</si>
  <si>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</si>
  <si>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</si>
  <si>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</si>
  <si>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</si>
  <si>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</si>
  <si>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</si>
  <si>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</si>
  <si>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</si>
  <si>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</si>
  <si>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</si>
  <si>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</si>
  <si>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</si>
  <si>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</si>
  <si>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</si>
  <si>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</si>
  <si>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</si>
  <si>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</si>
  <si>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</si>
  <si>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</si>
  <si>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</si>
  <si>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</si>
  <si>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</si>
  <si>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</si>
  <si>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</si>
  <si>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</si>
  <si>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</si>
  <si>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</si>
  <si>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</si>
  <si>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</si>
  <si>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</si>
  <si>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</si>
  <si>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</si>
  <si>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</si>
  <si>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</si>
  <si>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</si>
  <si>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</si>
  <si>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</si>
  <si>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</si>
  <si>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</si>
  <si>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</si>
  <si>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</si>
  <si>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</si>
  <si>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</si>
  <si>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</si>
  <si>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</si>
  <si>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</si>
  <si>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</si>
  <si>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</si>
  <si>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</si>
  <si>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</si>
  <si>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</si>
  <si>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</si>
  <si>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</si>
  <si>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</si>
  <si>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</si>
  <si>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</si>
  <si>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</si>
  <si>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</si>
  <si>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</si>
  <si>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</si>
  <si>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</si>
  <si>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</si>
  <si>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</si>
  <si>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</si>
  <si>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</si>
  <si>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</si>
  <si>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</si>
  <si>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</si>
  <si>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</si>
  <si>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</si>
  <si>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</si>
  <si>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</si>
  <si>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</si>
  <si>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</si>
  <si>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</si>
  <si>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</si>
  <si>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</si>
  <si>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</si>
  <si>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</si>
  <si>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</si>
  <si>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</si>
  <si>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</si>
  <si>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</si>
  <si>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</si>
  <si>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</si>
  <si>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</si>
  <si>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</si>
  <si>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</si>
  <si>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</si>
  <si>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</si>
  <si>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</si>
  <si>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</si>
  <si>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</si>
  <si>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</si>
  <si>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</si>
  <si>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</si>
  <si>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</si>
  <si>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</si>
  <si>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</si>
  <si>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</si>
  <si>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</si>
  <si>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</si>
  <si>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</si>
  <si>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</si>
  <si>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</si>
  <si>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</si>
  <si>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</si>
  <si>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</si>
  <si>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</si>
  <si>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</si>
  <si>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</si>
  <si>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</si>
  <si>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</si>
  <si>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</si>
  <si>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</si>
  <si>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</si>
  <si>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</si>
  <si>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</si>
  <si>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</si>
  <si>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</si>
  <si>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</si>
  <si>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</si>
  <si>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</si>
  <si>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</si>
  <si>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</si>
  <si>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</si>
  <si>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</si>
  <si>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</si>
  <si>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</si>
  <si>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</si>
  <si>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</si>
  <si>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</si>
  <si>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</si>
  <si>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</si>
  <si>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</si>
  <si>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</si>
  <si>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</si>
  <si>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</si>
  <si>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</si>
  <si>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</si>
  <si>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</si>
  <si>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</si>
  <si>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</si>
  <si>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</si>
  <si>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</si>
  <si>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</si>
  <si>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</si>
  <si>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</si>
  <si>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</si>
  <si>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</si>
  <si>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</si>
  <si>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</si>
  <si>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</si>
  <si>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</si>
  <si>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</si>
  <si>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</si>
  <si>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</si>
  <si>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</si>
  <si>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</si>
  <si>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</si>
  <si>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</si>
  <si>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</si>
  <si>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</si>
  <si>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</si>
  <si>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</si>
  <si>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</si>
  <si>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</si>
  <si>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</si>
  <si>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</si>
  <si>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</si>
  <si>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</si>
  <si>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</si>
  <si>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</si>
  <si>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</si>
  <si>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</si>
  <si>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</si>
  <si>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</si>
  <si>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</si>
  <si>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</si>
  <si>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</si>
  <si>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</si>
  <si>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</si>
  <si>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</si>
  <si>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</si>
  <si>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</si>
  <si>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</si>
  <si>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</si>
  <si>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</si>
  <si>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</si>
  <si>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</si>
  <si>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</si>
  <si>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</si>
  <si>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</si>
  <si>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</si>
  <si>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</si>
  <si>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</si>
  <si>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</si>
  <si>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</si>
  <si>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</si>
  <si>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</si>
  <si>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</si>
  <si>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</si>
  <si>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</si>
  <si>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</si>
  <si>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</si>
  <si>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</si>
  <si>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</si>
  <si>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</si>
  <si>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</si>
  <si>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</si>
  <si>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</si>
  <si>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</si>
  <si>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</si>
  <si>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</si>
  <si>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</si>
  <si>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</si>
  <si>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</si>
  <si>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</si>
  <si>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</si>
  <si>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</si>
  <si>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</si>
  <si>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</si>
  <si>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</si>
  <si>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</si>
  <si>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</si>
  <si>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</si>
  <si>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</si>
  <si>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</si>
  <si>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</si>
  <si>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</si>
  <si>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</si>
  <si>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</si>
  <si>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</si>
  <si>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</si>
  <si>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</si>
  <si>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</si>
  <si>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</si>
  <si>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</si>
  <si>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</si>
  <si>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</si>
  <si>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</si>
  <si>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</si>
  <si>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</si>
  <si>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</si>
  <si>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</si>
  <si>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</si>
  <si>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</si>
  <si>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</si>
  <si>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</si>
  <si>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</si>
  <si>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</si>
  <si>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</si>
  <si>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</si>
  <si>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</si>
  <si>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</si>
  <si>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</si>
  <si>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</si>
  <si>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</si>
  <si>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</si>
  <si>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</si>
  <si>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</si>
  <si>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</si>
  <si>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</si>
  <si>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</si>
  <si>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</si>
  <si>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</si>
  <si>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</si>
  <si>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</si>
  <si>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</si>
  <si>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</si>
  <si>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</si>
  <si>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</si>
  <si>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</si>
  <si>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</si>
  <si>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</si>
  <si>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</si>
  <si>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</si>
  <si>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</si>
  <si>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</si>
  <si>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</si>
  <si>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</si>
  <si>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</si>
  <si>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</si>
  <si>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</si>
  <si>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</si>
  <si>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</si>
  <si>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</si>
  <si>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</si>
  <si>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</si>
  <si>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</si>
  <si>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</si>
  <si>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</si>
  <si>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</si>
  <si>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</si>
  <si>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</si>
  <si>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</si>
  <si>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</si>
  <si>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</si>
  <si>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</si>
  <si>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</si>
  <si>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</si>
  <si>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</si>
  <si>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</si>
  <si>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</si>
  <si>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</si>
  <si>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</si>
  <si>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</si>
  <si>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</si>
  <si>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</si>
  <si>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</si>
  <si>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</si>
  <si>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</si>
  <si>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</si>
  <si>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</si>
  <si>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</si>
  <si>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</si>
  <si>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</si>
  <si>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</si>
  <si>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</si>
  <si>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</si>
  <si>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</si>
  <si>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</si>
  <si>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</si>
  <si>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</si>
  <si>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</si>
  <si>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</si>
  <si>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</si>
  <si>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</si>
  <si>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</si>
  <si>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</si>
  <si>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</si>
  <si>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</si>
  <si>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</si>
  <si>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</si>
  <si>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</si>
  <si>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</si>
  <si>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</si>
  <si>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</si>
  <si>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</si>
  <si>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</si>
  <si>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</si>
  <si>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</si>
  <si>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</si>
  <si>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</si>
  <si>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</si>
  <si>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</si>
  <si>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</si>
  <si>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</si>
  <si>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</si>
  <si>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</si>
  <si>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</si>
  <si>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</si>
  <si>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</si>
  <si>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</si>
  <si>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</si>
  <si>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</si>
  <si>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</si>
  <si>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</si>
  <si>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</si>
  <si>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</si>
  <si>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</si>
  <si>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</si>
  <si>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</si>
  <si>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</si>
  <si>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</si>
  <si>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</si>
  <si>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</si>
  <si>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</si>
  <si>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</si>
  <si>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</si>
  <si>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</si>
  <si>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</si>
  <si>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</si>
  <si>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</si>
  <si>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</si>
  <si>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</si>
  <si>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</si>
  <si>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</si>
  <si>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</si>
  <si>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</si>
  <si>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</si>
  <si>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</si>
  <si>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</si>
  <si>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</si>
  <si>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</si>
  <si>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</si>
  <si>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</si>
  <si>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</si>
  <si>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</si>
  <si>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</si>
  <si>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</si>
  <si>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</si>
  <si>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</si>
  <si>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</si>
  <si>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</si>
  <si>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</si>
  <si>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</si>
  <si>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</si>
  <si>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</si>
  <si>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</si>
  <si>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</si>
  <si>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</si>
  <si>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</si>
  <si>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</si>
  <si>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</si>
  <si>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</si>
  <si>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</si>
  <si>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</si>
  <si>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</si>
  <si>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</si>
  <si>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</si>
  <si>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</si>
  <si>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</si>
  <si>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</si>
  <si>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</si>
  <si>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</si>
  <si>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</si>
  <si>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</si>
  <si>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</si>
  <si>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</si>
  <si>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</si>
  <si>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</si>
  <si>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</si>
  <si>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</si>
  <si>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</si>
  <si>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</si>
  <si>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</si>
  <si>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</si>
  <si>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</si>
  <si>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</si>
  <si>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</si>
  <si>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</si>
  <si>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</si>
  <si>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</si>
  <si>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</si>
  <si>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</si>
  <si>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</si>
  <si>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</si>
  <si>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</si>
  <si>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</si>
  <si>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</si>
  <si>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</si>
  <si>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</si>
  <si>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</si>
  <si>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</si>
  <si>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</si>
  <si>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</si>
  <si>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</si>
  <si>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</si>
  <si>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</si>
  <si>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</si>
  <si>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</si>
  <si>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</si>
  <si>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</si>
  <si>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</si>
  <si>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</si>
  <si>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</si>
  <si>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</si>
  <si>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</si>
  <si>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</si>
  <si>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</si>
  <si>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</si>
  <si>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</si>
  <si>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</si>
  <si>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</si>
  <si>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</si>
  <si>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</si>
  <si>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</si>
  <si>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</si>
  <si>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</si>
  <si>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</si>
  <si>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</si>
  <si>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</si>
  <si>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</si>
  <si>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</si>
  <si>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</si>
  <si>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</si>
  <si>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</si>
  <si>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</si>
  <si>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</si>
  <si>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</si>
  <si>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</si>
  <si>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</si>
  <si>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</si>
  <si>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</si>
  <si>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</si>
  <si>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</si>
  <si>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</si>
  <si>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</si>
  <si>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</si>
  <si>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</si>
  <si>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</si>
  <si>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</si>
  <si>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</si>
  <si>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</si>
  <si>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</si>
  <si>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</si>
  <si>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</si>
  <si>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</si>
  <si>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</si>
  <si>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</si>
  <si>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</si>
  <si>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</si>
  <si>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</si>
  <si>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</si>
  <si>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</si>
  <si>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</si>
  <si>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</si>
  <si>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</si>
  <si>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</si>
  <si>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</si>
  <si>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</si>
  <si>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</si>
  <si>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</si>
  <si>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</si>
  <si>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</si>
  <si>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</si>
  <si>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</si>
  <si>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</si>
  <si>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</si>
  <si>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</si>
  <si>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</si>
  <si>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</si>
  <si>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</si>
  <si>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</si>
  <si>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</si>
  <si>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</si>
  <si>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</si>
  <si>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</si>
  <si>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</si>
  <si>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</si>
  <si>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</si>
  <si>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</si>
  <si>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</si>
  <si>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</si>
  <si>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</si>
  <si>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</si>
  <si>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</si>
  <si>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</si>
  <si>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</si>
  <si>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</si>
  <si>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</si>
  <si>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</si>
  <si>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</si>
  <si>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</si>
  <si>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</si>
  <si>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</si>
  <si>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</si>
  <si>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</si>
  <si>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</si>
  <si>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</si>
  <si>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</si>
  <si>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</si>
  <si>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</si>
  <si>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</si>
  <si>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</si>
  <si>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</si>
  <si>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</si>
  <si>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</si>
  <si>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</si>
  <si>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</si>
  <si>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</si>
  <si>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</si>
  <si>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</si>
  <si>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</si>
  <si>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</si>
  <si>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</si>
  <si>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</si>
  <si>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</si>
  <si>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</si>
  <si>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</si>
  <si>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</si>
  <si>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</si>
  <si>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</si>
  <si>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</si>
  <si>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</si>
  <si>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</si>
  <si>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</si>
  <si>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</si>
  <si>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</si>
  <si>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</si>
  <si>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</si>
  <si>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</si>
  <si>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</si>
  <si>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</si>
  <si>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</si>
  <si>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</si>
  <si>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</si>
  <si>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</si>
  <si>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</si>
  <si>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</si>
  <si>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</si>
  <si>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</si>
  <si>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</si>
  <si>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</si>
  <si>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</si>
  <si>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</si>
  <si>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</si>
  <si>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</si>
  <si>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</si>
  <si>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</si>
  <si>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</si>
  <si>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</si>
  <si>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</si>
  <si>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</si>
  <si>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</si>
  <si>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</si>
  <si>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</si>
  <si>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</si>
  <si>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</si>
  <si>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</si>
  <si>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</si>
  <si>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</si>
  <si>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</si>
  <si>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</si>
  <si>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</si>
  <si>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</si>
  <si>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</si>
  <si>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</si>
  <si>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</si>
  <si>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</si>
  <si>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</si>
  <si>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</si>
  <si>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</si>
  <si>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</si>
  <si>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</si>
  <si>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</si>
  <si>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</si>
  <si>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</si>
  <si>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</si>
  <si>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</si>
  <si>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</si>
  <si>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</si>
  <si>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</si>
  <si>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</si>
  <si>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</si>
  <si>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</si>
  <si>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</si>
  <si>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</si>
  <si>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</si>
  <si>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</si>
  <si>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</si>
  <si>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</si>
  <si>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</si>
  <si>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</si>
  <si>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</si>
  <si>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</si>
  <si>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</si>
  <si>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</si>
  <si>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</si>
  <si>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</si>
  <si>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</si>
  <si>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</si>
  <si>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</si>
  <si>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</si>
  <si>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</si>
  <si>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</si>
  <si>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</si>
  <si>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</si>
  <si>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</si>
  <si>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</si>
  <si>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</si>
  <si>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</si>
  <si>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</si>
  <si>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</si>
  <si>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</si>
  <si>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</si>
  <si>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</si>
  <si>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</si>
  <si>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</si>
  <si>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</si>
  <si>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</si>
  <si>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</si>
  <si>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</si>
  <si>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</si>
  <si>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</si>
  <si>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</si>
  <si>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</si>
  <si>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</si>
  <si>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</si>
  <si>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</si>
  <si>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</si>
  <si>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</si>
  <si>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</si>
  <si>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</si>
  <si>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</si>
  <si>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</si>
  <si>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</si>
  <si>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</si>
  <si>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</si>
  <si>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</si>
  <si>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</si>
  <si>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</si>
  <si>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</si>
  <si>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</si>
  <si>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</si>
  <si>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</si>
  <si>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</si>
  <si>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</si>
  <si>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</si>
  <si>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</si>
  <si>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</si>
  <si>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</si>
  <si>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</si>
  <si>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</si>
  <si>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</si>
  <si>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</si>
  <si>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</si>
  <si>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</si>
  <si>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</si>
  <si>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</si>
  <si>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</si>
  <si>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</si>
  <si>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</si>
  <si>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</si>
  <si>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</si>
  <si>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</si>
  <si>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</si>
  <si>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</si>
  <si>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</si>
  <si>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</si>
  <si>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</si>
  <si>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</si>
  <si>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</si>
  <si>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</si>
  <si>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</si>
  <si>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</si>
  <si>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</si>
  <si>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</si>
  <si>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</si>
  <si>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</si>
  <si>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</si>
  <si>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</si>
  <si>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</si>
  <si>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</si>
  <si>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</si>
  <si>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</si>
  <si>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</si>
  <si>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</si>
  <si>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</si>
  <si>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</si>
  <si>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</si>
  <si>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</si>
  <si>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</si>
  <si>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</si>
  <si>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</si>
  <si>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</si>
  <si>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</si>
  <si>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</si>
  <si>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</si>
  <si>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</si>
  <si>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</si>
  <si>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</si>
  <si>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</si>
  <si>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</si>
  <si>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</si>
  <si>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</si>
  <si>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</si>
  <si>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</si>
  <si>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</si>
  <si>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</si>
  <si>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</si>
  <si>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</si>
  <si>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</si>
  <si>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</si>
  <si>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</si>
  <si>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</si>
  <si>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</si>
  <si>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</si>
  <si>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</si>
  <si>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</si>
  <si>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</si>
  <si>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</si>
  <si>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</si>
  <si>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</si>
  <si>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</si>
  <si>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</si>
  <si>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</si>
  <si>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</si>
  <si>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</si>
  <si>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</si>
  <si>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</si>
  <si>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</si>
  <si>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</si>
  <si>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</si>
  <si>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</si>
  <si>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</si>
  <si>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</si>
  <si>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</si>
  <si>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</si>
  <si>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</si>
  <si>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</si>
  <si>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</si>
  <si>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</si>
  <si>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</si>
  <si>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</si>
  <si>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</si>
  <si>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</si>
  <si>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</si>
  <si>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</si>
  <si>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</si>
  <si>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</si>
  <si>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</si>
  <si>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</si>
  <si>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</si>
  <si>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</si>
  <si>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</si>
  <si>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</si>
  <si>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</si>
  <si>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</si>
  <si>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</si>
  <si>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</si>
  <si>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</si>
  <si>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</si>
  <si>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</si>
  <si>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</si>
  <si>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</si>
  <si>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</si>
  <si>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</si>
  <si>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</si>
  <si>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</si>
  <si>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</si>
  <si>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</si>
  <si>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</si>
  <si>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</si>
  <si>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</si>
  <si>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</si>
  <si>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</si>
  <si>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</si>
  <si>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</si>
  <si>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</si>
  <si>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</si>
  <si>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</si>
  <si>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</si>
  <si>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</si>
  <si>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</si>
  <si>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</si>
  <si>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</si>
  <si>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</si>
  <si>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</si>
  <si>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</si>
  <si>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</si>
  <si>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</si>
  <si>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</si>
  <si>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</si>
  <si>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</si>
  <si>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</si>
  <si>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</si>
  <si>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</si>
  <si>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</si>
  <si>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</si>
  <si>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</si>
  <si>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</si>
  <si>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</si>
  <si>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</si>
  <si>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</si>
  <si>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</si>
  <si>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</si>
  <si>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</si>
  <si>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</si>
  <si>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</si>
  <si>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</si>
  <si>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</si>
  <si>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</si>
  <si>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</si>
  <si>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</si>
  <si>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</si>
  <si>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</si>
  <si>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</si>
  <si>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</si>
  <si>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</si>
  <si>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</si>
  <si>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</si>
  <si>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</si>
  <si>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</si>
  <si>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</si>
  <si>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</si>
  <si>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</si>
  <si>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</si>
  <si>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</si>
  <si>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</si>
  <si>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</si>
  <si>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</si>
  <si>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</si>
  <si>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</si>
  <si>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</si>
  <si>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</si>
  <si>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</si>
  <si>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</si>
  <si>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</si>
  <si>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</si>
  <si>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</si>
  <si>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</si>
  <si>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</si>
  <si>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</si>
  <si>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</si>
  <si>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</si>
  <si>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</si>
  <si>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</si>
  <si>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</si>
  <si>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</si>
  <si>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</si>
  <si>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</si>
  <si>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</si>
  <si>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</si>
  <si>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</si>
  <si>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</si>
  <si>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</si>
  <si>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</si>
  <si>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</si>
  <si>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</si>
  <si>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</si>
  <si>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</si>
  <si>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</si>
  <si>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</si>
  <si>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</si>
  <si>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</si>
  <si>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</si>
  <si>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</si>
  <si>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</si>
  <si>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</si>
  <si>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</si>
  <si>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</si>
  <si>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</si>
  <si>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</si>
  <si>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</si>
  <si>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</si>
  <si>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</si>
  <si>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</si>
  <si>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</si>
  <si>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</si>
  <si>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</si>
  <si>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</si>
  <si>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</si>
  <si>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</si>
  <si>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</si>
  <si>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</si>
  <si>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</si>
  <si>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</si>
  <si>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</si>
  <si>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</si>
  <si>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</si>
  <si>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</si>
  <si>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</si>
  <si>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</si>
  <si>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</si>
  <si>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</si>
  <si>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</si>
  <si>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</si>
  <si>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</si>
  <si>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</si>
  <si>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</si>
  <si>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</si>
  <si>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</si>
  <si>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</si>
  <si>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</si>
  <si>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</si>
  <si>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</si>
  <si>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</si>
  <si>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</si>
  <si>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</si>
  <si>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</si>
  <si>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</si>
  <si>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</si>
  <si>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</si>
  <si>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</si>
  <si>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</si>
  <si>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</si>
  <si>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</si>
  <si>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</si>
  <si>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</si>
  <si>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</si>
  <si>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</si>
  <si>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</si>
  <si>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</si>
  <si>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</si>
  <si>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</si>
  <si>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</si>
  <si>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</si>
  <si>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</si>
  <si>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</si>
  <si>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</si>
  <si>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</si>
  <si>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</si>
  <si>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</si>
  <si>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</si>
  <si>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</si>
  <si>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</si>
  <si>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</si>
  <si>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</si>
  <si>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</si>
  <si>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</si>
  <si>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</si>
  <si>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</si>
  <si>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</si>
  <si>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</si>
  <si>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</si>
  <si>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</si>
  <si>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</si>
  <si>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</si>
  <si>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</si>
  <si>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</si>
  <si>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</si>
  <si>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</si>
  <si>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</si>
  <si>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</si>
  <si>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</si>
  <si>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</si>
  <si>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</si>
  <si>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</si>
  <si>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</si>
  <si>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</si>
  <si>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</si>
  <si>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</si>
  <si>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</si>
  <si>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</si>
  <si>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</si>
  <si>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</si>
  <si>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</si>
  <si>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</si>
  <si>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</si>
  <si>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</si>
  <si>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</si>
  <si>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</si>
  <si>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</si>
  <si>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</si>
  <si>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</si>
  <si>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</si>
  <si>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</si>
  <si>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</si>
  <si>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</si>
  <si>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</si>
  <si>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</si>
  <si>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</si>
  <si>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</si>
  <si>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</si>
  <si>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</si>
  <si>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</si>
  <si>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</si>
  <si>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</si>
  <si>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</si>
  <si>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</si>
  <si>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</si>
  <si>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</si>
  <si>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</si>
  <si>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</si>
  <si>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</si>
  <si>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</si>
  <si>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</si>
  <si>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</si>
  <si>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</si>
  <si>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</si>
  <si>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</si>
  <si>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</si>
  <si>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</si>
  <si>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</si>
  <si>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</si>
  <si>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</si>
  <si>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</si>
  <si>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</si>
  <si>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</si>
  <si>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</si>
  <si>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</si>
  <si>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</si>
  <si>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</si>
  <si>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</si>
  <si>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</si>
  <si>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</si>
  <si>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</si>
  <si>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</si>
  <si>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</si>
  <si>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</si>
  <si>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</si>
  <si>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</si>
  <si>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</si>
  <si>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</si>
  <si>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</si>
  <si>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</si>
  <si>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</si>
  <si>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</si>
  <si>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</si>
  <si>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</si>
  <si>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</si>
  <si>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</si>
  <si>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</si>
  <si>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</si>
  <si>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</si>
  <si>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</si>
  <si>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</si>
  <si>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</si>
  <si>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</si>
  <si>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</si>
  <si>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</si>
  <si>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</si>
  <si>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</si>
  <si>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</si>
  <si>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</si>
  <si>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</si>
  <si>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</si>
  <si>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</si>
  <si>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</si>
  <si>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</si>
  <si>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</si>
  <si>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</si>
  <si>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</si>
  <si>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</si>
  <si>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</si>
  <si>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</si>
  <si>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</si>
  <si>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</si>
  <si>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</si>
  <si>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</si>
  <si>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</si>
  <si>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</si>
  <si>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</si>
  <si>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</si>
  <si>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</si>
  <si>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</si>
  <si>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</si>
  <si>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</si>
  <si>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</si>
  <si>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</si>
  <si>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</si>
  <si>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</si>
  <si>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</si>
  <si>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</si>
  <si>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</si>
  <si>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</si>
  <si>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</si>
  <si>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</si>
  <si>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</si>
  <si>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</si>
  <si>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</si>
  <si>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</si>
  <si>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</si>
  <si>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</si>
  <si>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</si>
  <si>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</si>
  <si>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</si>
  <si>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</si>
  <si>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</si>
  <si>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</si>
  <si>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</si>
  <si>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</si>
  <si>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</si>
  <si>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</si>
  <si>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</si>
  <si>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</si>
  <si>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</si>
  <si>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</si>
  <si>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</si>
  <si>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</si>
  <si>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</si>
  <si>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</si>
  <si>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</si>
  <si>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</si>
  <si>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</si>
  <si>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</si>
  <si>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</si>
  <si>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</si>
  <si>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</si>
  <si>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</si>
  <si>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</si>
  <si>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</si>
  <si>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</si>
  <si>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</si>
  <si>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</si>
  <si>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</si>
  <si>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</si>
  <si>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</si>
  <si>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</si>
  <si>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</si>
  <si>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</si>
  <si>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</si>
  <si>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</si>
  <si>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</si>
  <si>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</si>
  <si>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</si>
  <si>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</si>
  <si>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</si>
  <si>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</si>
  <si>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</si>
  <si>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</si>
  <si>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</si>
  <si>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</si>
  <si>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</si>
  <si>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</si>
  <si>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</si>
  <si>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</si>
  <si>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</si>
  <si>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</si>
  <si>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</si>
  <si>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</si>
  <si>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</si>
  <si>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</si>
  <si>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</si>
  <si>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</si>
  <si>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</si>
  <si>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</si>
  <si>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</si>
  <si>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</si>
  <si>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</si>
  <si>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</si>
  <si>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</si>
  <si>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</si>
  <si>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</si>
  <si>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</si>
  <si>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</si>
  <si>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</si>
  <si>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</si>
  <si>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</si>
  <si>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</si>
  <si>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</si>
  <si>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</si>
  <si>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</si>
  <si>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</si>
  <si>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</si>
  <si>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</si>
  <si>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</si>
  <si>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</si>
  <si>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</si>
  <si>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</si>
  <si>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</si>
  <si>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</si>
  <si>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</si>
  <si>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</si>
  <si>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</si>
  <si>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</si>
  <si>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</si>
  <si>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</si>
  <si>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</si>
  <si>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</si>
  <si>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</si>
  <si>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</si>
  <si>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</si>
  <si>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</si>
  <si>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</si>
  <si>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</si>
  <si>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</si>
  <si>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</si>
  <si>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</si>
  <si>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</si>
  <si>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</si>
  <si>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</si>
  <si>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</si>
  <si>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</si>
  <si>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</si>
  <si>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</si>
  <si>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</si>
  <si>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</si>
  <si>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</si>
  <si>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</si>
  <si>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</si>
  <si>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</si>
  <si>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</si>
  <si>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</si>
  <si>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</si>
  <si>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</si>
  <si>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</si>
  <si>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</si>
  <si>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</si>
  <si>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</si>
  <si>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</si>
  <si>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</si>
  <si>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</si>
  <si>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</si>
  <si>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</si>
  <si>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</si>
  <si>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</si>
  <si>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</si>
  <si>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</si>
  <si>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</si>
  <si>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</si>
  <si>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</si>
  <si>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</si>
  <si>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</si>
  <si>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</si>
  <si>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</si>
  <si>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</si>
  <si>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</si>
  <si>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</si>
  <si>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</si>
  <si>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</si>
  <si>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</si>
  <si>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</si>
  <si>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</si>
  <si>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</si>
  <si>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</si>
  <si>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</si>
  <si>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</si>
  <si>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</si>
  <si>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</si>
  <si>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</si>
  <si>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</si>
  <si>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</si>
  <si>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</si>
  <si>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</si>
  <si>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</si>
  <si>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</si>
  <si>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</si>
  <si>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</si>
  <si>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</si>
  <si>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</si>
  <si>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</si>
  <si>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</si>
  <si>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</si>
  <si>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</si>
  <si>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</si>
  <si>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</si>
  <si>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</si>
  <si>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</si>
  <si>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</si>
  <si>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</si>
  <si>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</si>
  <si>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</si>
  <si>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</si>
  <si>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</si>
  <si>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</si>
  <si>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</si>
  <si>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</si>
  <si>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</si>
  <si>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</si>
  <si>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</si>
  <si>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</si>
  <si>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</si>
  <si>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</si>
  <si>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</si>
  <si>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</si>
  <si>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</si>
  <si>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</si>
  <si>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</si>
  <si>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</si>
  <si>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</si>
  <si>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</si>
  <si>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</si>
  <si>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</si>
  <si>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</si>
  <si>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</si>
  <si>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</si>
  <si>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</si>
  <si>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</si>
  <si>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</si>
  <si>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</si>
  <si>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</si>
  <si>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</si>
  <si>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</si>
  <si>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</si>
  <si>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</si>
  <si>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</si>
  <si>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</si>
  <si>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</si>
  <si>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</si>
  <si>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</si>
  <si>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</si>
  <si>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</si>
  <si>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</si>
  <si>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</si>
  <si>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</si>
  <si>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</si>
  <si>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</si>
  <si>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</si>
  <si>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</si>
  <si>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</si>
  <si>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</si>
  <si>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</si>
  <si>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</si>
  <si>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</si>
  <si>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</si>
  <si>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</si>
  <si>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</si>
  <si>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</si>
  <si>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</si>
  <si>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</si>
  <si>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</si>
  <si>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</si>
  <si>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</si>
  <si>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</si>
  <si>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</si>
  <si>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</si>
  <si>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</si>
  <si>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</si>
  <si>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</si>
  <si>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</si>
  <si>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</si>
  <si>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</si>
  <si>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</si>
  <si>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</si>
  <si>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</si>
  <si>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</si>
  <si>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</si>
  <si>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</si>
  <si>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</si>
  <si>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</si>
  <si>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</si>
  <si>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</si>
  <si>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</si>
  <si>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</si>
  <si>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</si>
  <si>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</si>
  <si>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</si>
  <si>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</si>
  <si>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</si>
  <si>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</si>
  <si>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</si>
  <si>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</si>
  <si>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</si>
  <si>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</si>
  <si>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</si>
  <si>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</si>
  <si>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</si>
  <si>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</si>
  <si>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</si>
  <si>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</si>
  <si>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</si>
  <si>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</si>
  <si>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</si>
  <si>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</si>
  <si>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</si>
  <si>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</si>
  <si>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</si>
  <si>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</si>
  <si>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</si>
  <si>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</si>
  <si>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</si>
  <si>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</si>
  <si>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</si>
  <si>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</si>
  <si>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</si>
  <si>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</si>
  <si>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</si>
  <si>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</si>
  <si>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</si>
  <si>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</si>
  <si>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</si>
  <si>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</si>
  <si>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</si>
  <si>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</si>
  <si>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</si>
  <si>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</si>
  <si>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</si>
  <si>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</si>
  <si>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</si>
  <si>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</si>
  <si>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</si>
  <si>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</si>
  <si>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</si>
  <si>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</si>
  <si>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</si>
  <si>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</si>
  <si>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</si>
  <si>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</si>
  <si>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</si>
  <si>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</si>
  <si>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</si>
  <si>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</si>
  <si>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</si>
  <si>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</si>
  <si>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</si>
  <si>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</si>
  <si>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</si>
  <si>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</si>
  <si>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</si>
  <si>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</si>
  <si>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</si>
  <si>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</si>
  <si>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</si>
  <si>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</si>
  <si>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</si>
  <si>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</si>
  <si>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</si>
  <si>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</si>
  <si>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</si>
  <si>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</si>
  <si>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</si>
  <si>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</si>
  <si>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</si>
  <si>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</si>
  <si>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</si>
  <si>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</si>
  <si>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</si>
  <si>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</si>
  <si>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</si>
  <si>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</si>
  <si>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</si>
  <si>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</si>
  <si>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</si>
  <si>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</si>
  <si>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</si>
  <si>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</si>
  <si>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</si>
  <si>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</si>
  <si>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</si>
  <si>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</si>
  <si>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</si>
  <si>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</si>
  <si>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</si>
  <si>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</si>
  <si>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</si>
  <si>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</si>
  <si>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</si>
  <si>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</si>
  <si>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</si>
  <si>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</si>
  <si>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</si>
  <si>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</si>
  <si>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</si>
  <si>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</si>
  <si>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</si>
  <si>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</si>
  <si>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</si>
  <si>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</si>
  <si>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</si>
  <si>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</si>
  <si>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</si>
  <si>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</si>
  <si>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</si>
  <si>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</si>
  <si>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</si>
  <si>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</si>
  <si>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</si>
  <si>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</si>
  <si>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</si>
  <si>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</si>
  <si>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</si>
  <si>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</si>
  <si>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</si>
  <si>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</si>
  <si>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</si>
  <si>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</si>
  <si>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</si>
  <si>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</si>
  <si>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</si>
  <si>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</si>
  <si>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</si>
  <si>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</si>
  <si>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</si>
  <si>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</si>
  <si>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</si>
  <si>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</si>
  <si>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</si>
  <si>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</si>
  <si>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</si>
  <si>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</si>
  <si>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</si>
  <si>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</si>
  <si>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</si>
  <si>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</si>
  <si>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</si>
  <si>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</si>
  <si>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</si>
  <si>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</si>
  <si>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</si>
  <si>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</si>
  <si>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</si>
  <si>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</si>
  <si>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</si>
  <si>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</si>
  <si>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</si>
  <si>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</si>
  <si>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</si>
  <si>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</si>
  <si>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</si>
  <si>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</si>
  <si>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</si>
  <si>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</si>
  <si>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</si>
  <si>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</si>
  <si>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</si>
  <si>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</si>
  <si>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</si>
  <si>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</si>
  <si>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</si>
  <si>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</si>
  <si>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</si>
  <si>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</si>
  <si>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</si>
  <si>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</si>
  <si>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</si>
  <si>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</si>
  <si>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</si>
  <si>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</si>
  <si>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</si>
  <si>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</si>
  <si>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</si>
  <si>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</si>
  <si>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</si>
  <si>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</si>
  <si>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</si>
  <si>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</si>
  <si>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</si>
  <si>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</si>
  <si>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</si>
  <si>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</si>
  <si>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</si>
  <si>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</si>
  <si>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</si>
  <si>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</si>
  <si>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</si>
  <si>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</si>
  <si>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</si>
  <si>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</si>
  <si>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</si>
  <si>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</si>
  <si>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</si>
  <si>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</si>
  <si>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</si>
  <si>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</si>
  <si>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</si>
  <si>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</si>
  <si>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</si>
  <si>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</si>
  <si>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</si>
  <si>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</si>
  <si>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</si>
  <si>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</si>
  <si>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</si>
  <si>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</si>
  <si>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</si>
  <si>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</si>
  <si>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</si>
  <si>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</si>
  <si>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</si>
  <si>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</si>
  <si>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</si>
  <si>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</si>
  <si>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</si>
  <si>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</si>
  <si>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</si>
  <si>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</si>
  <si>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</si>
  <si>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</si>
  <si>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</si>
  <si>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</si>
  <si>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</si>
  <si>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</si>
  <si>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</si>
  <si>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</si>
  <si>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</si>
  <si>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</si>
  <si>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</si>
  <si>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</si>
  <si>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</si>
  <si>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</si>
  <si>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</si>
  <si>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</si>
  <si>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</si>
  <si>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</si>
  <si>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</si>
  <si>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</si>
  <si>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</si>
  <si>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</si>
  <si>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</si>
  <si>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</si>
  <si>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</si>
  <si>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</si>
  <si>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</si>
  <si>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</si>
  <si>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</si>
  <si>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</si>
  <si>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</si>
  <si>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</si>
  <si>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</si>
  <si>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</si>
  <si>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</si>
  <si>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</si>
  <si>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</si>
  <si>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</si>
  <si>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</si>
  <si>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</si>
  <si>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</si>
  <si>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</si>
  <si>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</si>
  <si>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</si>
  <si>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</si>
  <si>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</si>
  <si>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</si>
  <si>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</si>
  <si>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</si>
  <si>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</si>
  <si>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</si>
  <si>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</si>
  <si>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</si>
  <si>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</si>
  <si>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</si>
  <si>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</si>
  <si>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</si>
  <si>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</si>
  <si>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</si>
  <si>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</si>
  <si>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</si>
  <si>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</si>
  <si>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</si>
  <si>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</si>
  <si>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</si>
  <si>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</si>
  <si>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</si>
  <si>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</si>
  <si>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</si>
  <si>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</si>
  <si>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</si>
  <si>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</si>
  <si>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</si>
  <si>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</si>
  <si>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</si>
  <si>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</si>
  <si>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</si>
  <si>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</si>
  <si>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</si>
  <si>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</si>
  <si>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</si>
  <si>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</si>
  <si>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</si>
  <si>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</si>
  <si>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</si>
  <si>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</si>
  <si>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</si>
  <si>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</si>
  <si>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</si>
  <si>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</si>
  <si>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</si>
  <si>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</si>
  <si>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</si>
  <si>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</si>
  <si>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</si>
  <si>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</si>
  <si>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</si>
  <si>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</si>
  <si>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</si>
  <si>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</si>
  <si>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</si>
  <si>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</si>
  <si>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</si>
  <si>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</si>
  <si>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</si>
  <si>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</si>
  <si>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</si>
  <si>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</si>
  <si>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</si>
  <si>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</si>
  <si>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</si>
  <si>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</si>
  <si>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</si>
  <si>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</si>
  <si>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</si>
  <si>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</si>
  <si>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</si>
  <si>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</si>
  <si>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</si>
  <si>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</si>
  <si>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</si>
  <si>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</si>
  <si>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</si>
  <si>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</si>
  <si>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</si>
  <si>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</si>
  <si>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</si>
  <si>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</si>
  <si>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</si>
  <si>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</si>
  <si>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</si>
  <si>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</si>
  <si>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</si>
  <si>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</si>
  <si>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</si>
  <si>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</si>
  <si>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</si>
  <si>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</si>
  <si>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</si>
  <si>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</si>
  <si>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</si>
  <si>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</si>
  <si>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</si>
  <si>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</si>
  <si>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</si>
  <si>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</si>
  <si>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</si>
  <si>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</si>
  <si>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</si>
  <si>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</si>
  <si>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</si>
  <si>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</si>
  <si>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</si>
  <si>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</si>
  <si>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</si>
  <si>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</si>
  <si>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</si>
  <si>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</si>
  <si>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</si>
  <si>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</si>
  <si>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</si>
  <si>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</si>
  <si>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</si>
  <si>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</si>
  <si>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</si>
  <si>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</si>
  <si>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</si>
  <si>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</si>
  <si>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</si>
  <si>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</si>
  <si>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</si>
  <si>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</si>
  <si>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</si>
  <si>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</si>
  <si>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</si>
  <si>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</si>
  <si>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</si>
  <si>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</si>
  <si>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</si>
  <si>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</si>
  <si>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</si>
  <si>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</si>
  <si>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</si>
  <si>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</si>
  <si>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</si>
  <si>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</si>
  <si>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</si>
  <si>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</si>
  <si>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</si>
  <si>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</si>
  <si>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</si>
  <si>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</si>
  <si>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</si>
  <si>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</si>
  <si>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</si>
  <si>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</si>
  <si>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</si>
  <si>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</si>
  <si>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</si>
  <si>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</si>
  <si>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</si>
  <si>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</si>
  <si>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</si>
  <si>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</si>
  <si>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</si>
  <si>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</si>
  <si>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</si>
  <si>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</si>
  <si>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</si>
  <si>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</si>
  <si>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</si>
  <si>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</si>
  <si>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</si>
  <si>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</si>
  <si>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</si>
  <si>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</si>
  <si>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</si>
  <si>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</si>
  <si>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</si>
  <si>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</si>
  <si>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</si>
  <si>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</si>
  <si>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</si>
  <si>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</si>
  <si>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</si>
  <si>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</si>
  <si>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</si>
  <si>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</si>
  <si>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</si>
  <si>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</si>
  <si>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</si>
  <si>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</si>
  <si>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</si>
  <si>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</si>
  <si>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</si>
  <si>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</si>
  <si>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</si>
  <si>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</si>
  <si>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</si>
  <si>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</si>
  <si>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</si>
  <si>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</si>
  <si>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</si>
  <si>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</si>
  <si>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</si>
  <si>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</si>
  <si>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</si>
  <si>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</si>
  <si>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</si>
  <si>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</si>
  <si>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</si>
  <si>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</si>
  <si>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</si>
  <si>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</si>
  <si>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</si>
  <si>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</si>
  <si>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</si>
  <si>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</si>
  <si>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</si>
  <si>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</si>
  <si>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</si>
  <si>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</si>
  <si>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</si>
  <si>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</si>
  <si>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</si>
  <si>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</si>
  <si>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</si>
  <si>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</si>
  <si>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</si>
  <si>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</si>
  <si>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</si>
  <si>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</si>
  <si>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</si>
  <si>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</si>
  <si>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</si>
  <si>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</si>
  <si>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</si>
  <si>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</si>
  <si>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</si>
  <si>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</si>
  <si>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</si>
  <si>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</si>
  <si>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</si>
  <si>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</si>
  <si>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</si>
  <si>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</si>
  <si>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</si>
  <si>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</si>
  <si>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</si>
  <si>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</si>
  <si>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</si>
  <si>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</si>
  <si>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</si>
  <si>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</si>
  <si>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</si>
  <si>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</si>
  <si>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</si>
  <si>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</si>
  <si>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</si>
  <si>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</si>
  <si>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</si>
  <si>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</si>
  <si>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</si>
  <si>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</si>
  <si>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</si>
  <si>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</si>
  <si>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</si>
  <si>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</si>
  <si>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</si>
  <si>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</si>
  <si>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</si>
  <si>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</si>
  <si>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</si>
  <si>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</si>
  <si>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</si>
  <si>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</si>
  <si>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</si>
  <si>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</si>
  <si>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</si>
  <si>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</si>
  <si>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</si>
  <si>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</si>
  <si>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</si>
  <si>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</si>
  <si>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</si>
  <si>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</si>
  <si>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</si>
  <si>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</si>
  <si>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</si>
  <si>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</si>
  <si>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</si>
  <si>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</si>
  <si>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</si>
  <si>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</si>
  <si>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</si>
  <si>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</si>
  <si>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</si>
  <si>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</si>
  <si>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</si>
  <si>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</si>
  <si>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</si>
  <si>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</si>
  <si>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</si>
  <si>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</si>
  <si>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</si>
  <si>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</si>
  <si>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</si>
  <si>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</si>
  <si>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</si>
  <si>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</si>
  <si>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</si>
  <si>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</si>
  <si>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</si>
  <si>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</si>
  <si>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</si>
  <si>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</si>
  <si>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</si>
  <si>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</si>
  <si>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</si>
  <si>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</si>
  <si>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</si>
  <si>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</si>
  <si>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</si>
  <si>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</si>
  <si>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</si>
  <si>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</si>
  <si>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</si>
  <si>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</si>
  <si>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</si>
  <si>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</si>
  <si>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</si>
  <si>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</si>
  <si>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</si>
  <si>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</si>
  <si>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</si>
  <si>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</si>
  <si>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</si>
  <si>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</si>
  <si>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</si>
  <si>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</si>
  <si>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</si>
  <si>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</si>
  <si>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</si>
  <si>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</si>
  <si>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</si>
  <si>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</si>
  <si>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</si>
  <si>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</si>
  <si>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</si>
  <si>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</si>
  <si>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</si>
  <si>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</si>
  <si>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</si>
  <si>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</si>
  <si>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</si>
  <si>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</si>
  <si>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</si>
  <si>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</si>
  <si>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</si>
  <si>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</si>
  <si>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</si>
  <si>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</si>
  <si>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</si>
  <si>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</si>
  <si>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</si>
  <si>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</si>
  <si>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</si>
  <si>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</si>
  <si>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</si>
  <si>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</si>
  <si>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</si>
  <si>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</si>
  <si>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</si>
  <si>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</si>
  <si>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</si>
  <si>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</si>
  <si>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</si>
  <si>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</si>
  <si>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</si>
  <si>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</si>
  <si>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</si>
  <si>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</si>
  <si>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</si>
  <si>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</si>
  <si>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</si>
  <si>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</si>
  <si>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</si>
  <si>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</si>
  <si>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</si>
  <si>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</si>
  <si>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</si>
  <si>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</si>
  <si>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</si>
  <si>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</si>
  <si>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</si>
  <si>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</si>
  <si>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</si>
  <si>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</si>
  <si>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</si>
  <si>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</si>
  <si>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</si>
  <si>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</si>
  <si>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</si>
  <si>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</si>
  <si>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</si>
  <si>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</si>
  <si>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</si>
  <si>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</si>
  <si>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</si>
  <si>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</si>
  <si>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</si>
  <si>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</si>
  <si>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</si>
  <si>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</si>
  <si>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</si>
  <si>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</si>
  <si>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</si>
  <si>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</si>
  <si>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</si>
  <si>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</si>
  <si>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</si>
  <si>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</si>
  <si>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</si>
  <si>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</si>
  <si>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</si>
  <si>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</si>
  <si>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</si>
  <si>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</si>
  <si>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</si>
  <si>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</si>
  <si>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</si>
  <si>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</si>
  <si>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</si>
  <si>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</si>
  <si>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</si>
  <si>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</si>
  <si>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</si>
  <si>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</si>
  <si>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</si>
  <si>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</si>
  <si>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</si>
  <si>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</si>
  <si>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</si>
  <si>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</si>
  <si>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</si>
  <si>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</si>
  <si>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</si>
  <si>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</si>
  <si>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</si>
  <si>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</si>
  <si>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</si>
  <si>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</si>
  <si>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</si>
  <si>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</si>
  <si>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</si>
  <si>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</si>
  <si>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</si>
  <si>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</si>
  <si>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</si>
  <si>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</si>
  <si>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</si>
  <si>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</si>
  <si>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</si>
  <si>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</si>
  <si>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</si>
  <si>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</si>
  <si>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</si>
  <si>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</si>
  <si>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</si>
  <si>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</si>
  <si>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</si>
  <si>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</si>
  <si>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</si>
  <si>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</si>
  <si>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</si>
  <si>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</si>
  <si>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</si>
  <si>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</si>
  <si>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</si>
  <si>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</si>
  <si>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</si>
  <si>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</si>
  <si>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</si>
  <si>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</si>
  <si>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</si>
  <si>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</si>
  <si>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</si>
  <si>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</si>
  <si>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</si>
  <si>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</si>
  <si>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</si>
  <si>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</si>
  <si>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</si>
  <si>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</si>
  <si>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</si>
  <si>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</si>
  <si>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</si>
  <si>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</si>
  <si>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</si>
  <si>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</si>
  <si>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</si>
  <si>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</si>
  <si>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</si>
  <si>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</si>
  <si>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</si>
  <si>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</si>
  <si>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</si>
  <si>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</si>
  <si>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</si>
  <si>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</si>
  <si>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</si>
  <si>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</si>
  <si>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</si>
  <si>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</si>
  <si>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</si>
  <si>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</si>
  <si>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</si>
  <si>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</si>
  <si>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</si>
  <si>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</si>
  <si>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</si>
  <si>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</si>
  <si>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</si>
  <si>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</si>
  <si>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</si>
  <si>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</si>
  <si>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</si>
  <si>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</si>
  <si>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</si>
  <si>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</si>
  <si>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</si>
  <si>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</si>
  <si>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</si>
  <si>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</si>
  <si>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</si>
  <si>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</si>
  <si>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</si>
  <si>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</si>
  <si>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</si>
  <si>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</si>
  <si>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</si>
  <si>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</si>
  <si>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</si>
  <si>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</si>
  <si>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</si>
  <si>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</si>
  <si>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</si>
  <si>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</si>
  <si>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</si>
  <si>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</si>
  <si>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</si>
  <si>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</si>
  <si>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</si>
  <si>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</si>
  <si>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</si>
  <si>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</si>
  <si>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</si>
  <si>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</si>
  <si>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</si>
  <si>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</si>
  <si>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</si>
  <si>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</si>
  <si>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</si>
  <si>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</si>
  <si>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</si>
  <si>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</si>
  <si>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</si>
  <si>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</si>
  <si>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</si>
  <si>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</si>
  <si>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</si>
  <si>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</si>
  <si>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</si>
  <si>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</si>
  <si>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</si>
  <si>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</si>
  <si>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</si>
  <si>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</si>
  <si>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</si>
  <si>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</si>
  <si>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</si>
  <si>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</si>
  <si>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</si>
  <si>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</si>
  <si>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</si>
  <si>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</si>
  <si>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</si>
  <si>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</si>
  <si>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</si>
  <si>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</si>
  <si>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</si>
  <si>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</si>
  <si>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</si>
  <si>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</si>
  <si>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</si>
  <si>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</si>
  <si>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</si>
  <si>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</si>
  <si>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</si>
  <si>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</si>
  <si>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</si>
  <si>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</si>
  <si>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</si>
  <si>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</si>
  <si>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</si>
  <si>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</si>
  <si>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</si>
  <si>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</si>
  <si>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</si>
  <si>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</si>
  <si>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</si>
  <si>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</si>
  <si>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</si>
  <si>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</si>
  <si>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</si>
  <si>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</si>
  <si>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</si>
  <si>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</si>
  <si>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</si>
  <si>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</si>
  <si>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</si>
  <si>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</si>
  <si>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</si>
  <si>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</si>
  <si>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</si>
  <si>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</si>
  <si>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</si>
  <si>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</si>
  <si>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</si>
  <si>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</si>
  <si>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</si>
  <si>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</si>
  <si>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</si>
  <si>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</si>
  <si>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</si>
  <si>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</si>
  <si>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</si>
  <si>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</si>
  <si>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</si>
  <si>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</si>
  <si>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</si>
  <si>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</si>
  <si>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</si>
  <si>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</si>
  <si>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</si>
  <si>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</si>
  <si>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</si>
  <si>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</si>
  <si>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</si>
  <si>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</si>
  <si>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</si>
  <si>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</si>
  <si>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</si>
  <si>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</si>
  <si>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</si>
  <si>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</si>
  <si>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</si>
  <si>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</si>
  <si>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</si>
  <si>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</si>
  <si>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</si>
  <si>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</si>
  <si>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</si>
  <si>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</si>
  <si>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</si>
  <si>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</si>
  <si>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</si>
  <si>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</si>
  <si>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</si>
  <si>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</si>
  <si>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</si>
  <si>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</si>
  <si>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</si>
  <si>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</si>
  <si>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</si>
  <si>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</si>
  <si>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</si>
  <si>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</si>
  <si>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</si>
  <si>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</si>
  <si>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</si>
  <si>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</si>
  <si>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</si>
  <si>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</si>
  <si>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</si>
  <si>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</si>
  <si>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</si>
  <si>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</si>
  <si>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</si>
  <si>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</si>
  <si>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</si>
  <si>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</si>
  <si>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</si>
  <si>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</si>
  <si>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</si>
  <si>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</si>
  <si>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</si>
  <si>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</si>
  <si>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</si>
  <si>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</si>
  <si>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</si>
  <si>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</si>
  <si>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</si>
  <si>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</si>
  <si>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</si>
  <si>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</si>
  <si>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</si>
  <si>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</si>
  <si>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</si>
  <si>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</si>
  <si>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</si>
  <si>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</si>
  <si>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</si>
  <si>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</si>
  <si>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</si>
  <si>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</si>
  <si>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</si>
  <si>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</si>
  <si>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</si>
  <si>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</si>
  <si>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</si>
  <si>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</si>
  <si>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</si>
  <si>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</si>
  <si>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</si>
  <si>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</si>
  <si>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</si>
  <si>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</si>
  <si>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</si>
  <si>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</si>
  <si>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</si>
  <si>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</si>
  <si>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</si>
  <si>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</si>
  <si>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</si>
  <si>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</si>
  <si>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</si>
  <si>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</si>
  <si>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</si>
  <si>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</si>
  <si>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</si>
  <si>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</si>
  <si>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</si>
  <si>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</si>
  <si>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</si>
  <si>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</si>
  <si>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</si>
  <si>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</si>
  <si>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</si>
  <si>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</si>
  <si>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</si>
  <si>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</si>
  <si>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</si>
  <si>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</si>
  <si>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</si>
  <si>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</si>
  <si>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</si>
  <si>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</si>
  <si>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</si>
  <si>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</si>
  <si>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</si>
  <si>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</si>
  <si>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</si>
  <si>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</si>
  <si>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</si>
  <si>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</si>
  <si>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</si>
  <si>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</si>
  <si>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</si>
  <si>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</si>
  <si>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</si>
  <si>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</si>
  <si>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</si>
  <si>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</si>
  <si>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</si>
  <si>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</si>
  <si>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</si>
  <si>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</si>
  <si>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</si>
  <si>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</si>
  <si>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</si>
  <si>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</si>
  <si>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</si>
  <si>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</si>
  <si>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</si>
  <si>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</si>
  <si>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</si>
  <si>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</si>
  <si>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</si>
  <si>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</si>
  <si>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</si>
  <si>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</si>
  <si>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</si>
  <si>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</si>
  <si>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</si>
  <si>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</si>
  <si>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</si>
  <si>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</si>
  <si>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</si>
  <si>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</si>
  <si>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</si>
  <si>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</si>
  <si>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</si>
  <si>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</si>
  <si>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</si>
  <si>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</si>
  <si>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</si>
  <si>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</si>
  <si>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</si>
  <si>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</si>
  <si>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</si>
  <si>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</si>
  <si>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</si>
  <si>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</si>
  <si>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</si>
  <si>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</si>
  <si>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</si>
  <si>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</si>
  <si>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</si>
  <si>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</si>
  <si>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</si>
  <si>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</si>
  <si>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</si>
  <si>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</si>
  <si>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</si>
  <si>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</si>
  <si>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</si>
  <si>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</si>
  <si>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</si>
  <si>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</si>
  <si>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</si>
  <si>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</si>
  <si>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</si>
  <si>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</si>
  <si>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</si>
  <si>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</si>
  <si>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</si>
  <si>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</si>
  <si>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</si>
  <si>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</si>
  <si>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</si>
  <si>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</si>
  <si>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</si>
  <si>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</si>
  <si>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</si>
  <si>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</si>
  <si>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</si>
  <si>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</si>
  <si>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</si>
  <si>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</si>
  <si>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</si>
  <si>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</si>
  <si>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</si>
  <si>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</si>
  <si>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</si>
  <si>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</si>
  <si>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</si>
  <si>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</si>
  <si>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</si>
  <si>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</si>
  <si>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</si>
  <si>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</si>
  <si>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</si>
  <si>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</si>
  <si>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</si>
  <si>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</si>
  <si>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</si>
  <si>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</si>
  <si>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</si>
  <si>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</si>
  <si>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</si>
  <si>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</si>
  <si>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</si>
  <si>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</si>
  <si>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</si>
  <si>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</si>
  <si>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</si>
  <si>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</si>
  <si>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</si>
  <si>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</si>
  <si>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</si>
  <si>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</si>
  <si>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</si>
  <si>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</si>
  <si>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</si>
  <si>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</si>
  <si>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</si>
  <si>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</si>
  <si>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</si>
  <si>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</si>
  <si>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</si>
  <si>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</si>
  <si>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</si>
  <si>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</si>
  <si>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</si>
  <si>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</si>
  <si>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</si>
  <si>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</si>
  <si>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</si>
  <si>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</si>
  <si>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</si>
  <si>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</si>
  <si>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</si>
  <si>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</si>
  <si>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</si>
  <si>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</si>
  <si>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</si>
  <si>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</si>
  <si>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</si>
  <si>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</si>
  <si>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</si>
  <si>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</si>
  <si>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</si>
  <si>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</si>
  <si>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</si>
  <si>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</si>
  <si>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</si>
  <si>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</si>
  <si>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</si>
  <si>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</si>
  <si>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</si>
  <si>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</si>
  <si>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</si>
  <si>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</si>
  <si>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</si>
  <si>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</si>
  <si>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</si>
  <si>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</si>
  <si>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</si>
  <si>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</si>
  <si>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</si>
  <si>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</si>
  <si>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</si>
  <si>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</si>
  <si>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</si>
  <si>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</si>
  <si>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</si>
  <si>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</si>
  <si>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</si>
  <si>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</si>
  <si>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</si>
  <si>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</si>
  <si>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</si>
  <si>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</si>
  <si>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</si>
  <si>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</si>
  <si>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</si>
  <si>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</si>
  <si>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</si>
  <si>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</si>
  <si>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</si>
  <si>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</si>
  <si>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</si>
  <si>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</si>
  <si>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</si>
  <si>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</si>
  <si>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</si>
  <si>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</si>
  <si>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</si>
  <si>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</si>
  <si>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</si>
  <si>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</si>
  <si>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</si>
  <si>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</si>
  <si>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</si>
  <si>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</si>
  <si>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</si>
  <si>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</si>
  <si>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</si>
  <si>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</si>
  <si>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</si>
  <si>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</si>
  <si>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</si>
  <si>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</si>
  <si>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</si>
  <si>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</si>
  <si>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</si>
  <si>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</si>
  <si>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</si>
  <si>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</si>
  <si>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</si>
  <si>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</si>
  <si>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</si>
  <si>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</si>
  <si>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</si>
  <si>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</si>
  <si>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</si>
  <si>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</si>
  <si>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</si>
  <si>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</si>
  <si>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</si>
  <si>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</si>
  <si>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</si>
  <si>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</si>
  <si>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</si>
  <si>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</si>
  <si>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</si>
  <si>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</si>
  <si>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</si>
  <si>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</si>
  <si>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</si>
  <si>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</si>
  <si>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</si>
  <si>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</si>
  <si>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</si>
  <si>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</si>
  <si>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</si>
  <si>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</si>
  <si>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</si>
  <si>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</si>
  <si>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</si>
  <si>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</si>
  <si>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</si>
  <si>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</si>
  <si>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</si>
  <si>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</si>
  <si>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</si>
  <si>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</si>
  <si>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</si>
  <si>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</si>
  <si>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</si>
  <si>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</si>
  <si>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</si>
  <si>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</si>
  <si>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</si>
  <si>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</si>
  <si>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</si>
  <si>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</si>
  <si>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</si>
  <si>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</si>
  <si>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</si>
  <si>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</si>
  <si>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</si>
  <si>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</si>
  <si>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</si>
  <si>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</si>
  <si>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</si>
  <si>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</si>
  <si>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</si>
  <si>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</si>
  <si>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</si>
  <si>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</si>
  <si>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</si>
  <si>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</si>
  <si>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</si>
  <si>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</si>
  <si>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</si>
  <si>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</si>
  <si>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</si>
  <si>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</si>
  <si>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</si>
  <si>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</si>
  <si>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</si>
  <si>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</si>
  <si>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</si>
  <si>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</si>
  <si>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</si>
  <si>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</si>
  <si>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</si>
  <si>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</si>
  <si>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</si>
  <si>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</si>
  <si>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</si>
  <si>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</si>
  <si>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</si>
  <si>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</si>
  <si>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</si>
  <si>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</si>
  <si>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</si>
  <si>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</si>
  <si>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</si>
  <si>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</si>
  <si>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</si>
  <si>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</si>
  <si>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</si>
  <si>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</si>
  <si>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</si>
  <si>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</si>
  <si>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</si>
  <si>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</si>
  <si>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</si>
  <si>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</si>
  <si>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</si>
  <si>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</si>
  <si>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</si>
  <si>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</si>
  <si>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</si>
  <si>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</si>
  <si>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</si>
  <si>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</si>
  <si>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</si>
  <si>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</si>
  <si>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</si>
  <si>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</si>
  <si>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</si>
  <si>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</si>
  <si>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</si>
  <si>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</si>
  <si>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</si>
  <si>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</si>
  <si>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</si>
  <si>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</si>
  <si>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</si>
  <si>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</si>
  <si>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</si>
  <si>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</si>
  <si>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</si>
  <si>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</si>
  <si>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</si>
  <si>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</si>
  <si>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</si>
  <si>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</si>
  <si>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</si>
  <si>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</si>
  <si>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</si>
  <si>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</si>
  <si>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</si>
  <si>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</si>
  <si>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</si>
  <si>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</si>
  <si>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</si>
  <si>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</si>
  <si>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</si>
  <si>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</si>
  <si>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</si>
  <si>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</si>
  <si>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</si>
  <si>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</si>
  <si>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</si>
  <si>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</si>
  <si>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</si>
  <si>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</si>
  <si>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</si>
  <si>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</si>
  <si>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</si>
  <si>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</si>
  <si>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</si>
  <si>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</si>
  <si>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</si>
  <si>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</si>
  <si>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</si>
  <si>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</si>
  <si>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</si>
  <si>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</si>
  <si>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</si>
  <si>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</si>
  <si>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</si>
  <si>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</si>
  <si>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</si>
  <si>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</si>
  <si>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</si>
  <si>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</si>
  <si>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</si>
  <si>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</si>
  <si>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</si>
  <si>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</si>
  <si>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</si>
  <si>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</si>
  <si>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</si>
  <si>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</si>
  <si>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</si>
  <si>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</si>
  <si>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</si>
  <si>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</si>
  <si>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</si>
  <si>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</si>
  <si>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</si>
  <si>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</si>
  <si>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</si>
  <si>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</si>
  <si>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</si>
  <si>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</si>
  <si>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</si>
  <si>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</si>
  <si>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</si>
  <si>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</si>
  <si>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</si>
  <si>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</si>
  <si>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</si>
  <si>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</si>
  <si>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</si>
  <si>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</si>
  <si>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</si>
  <si>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</si>
  <si>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</si>
  <si>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</si>
  <si>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</si>
  <si>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</si>
  <si>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</si>
  <si>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</si>
  <si>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</si>
  <si>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</si>
  <si>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</si>
  <si>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</si>
  <si>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</si>
  <si>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</si>
  <si>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</si>
  <si>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</si>
  <si>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</si>
  <si>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</si>
  <si>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</si>
  <si>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</si>
  <si>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</si>
  <si>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</si>
  <si>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</si>
  <si>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</si>
  <si>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</si>
  <si>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</si>
  <si>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</si>
  <si>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</si>
  <si>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</si>
  <si>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</si>
  <si>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</si>
  <si>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</si>
  <si>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</si>
  <si>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</si>
  <si>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</si>
  <si>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</si>
  <si>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</si>
  <si>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</si>
  <si>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</si>
  <si>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</si>
  <si>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</si>
  <si>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</si>
  <si>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</si>
  <si>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</si>
  <si>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</si>
  <si>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</si>
  <si>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</si>
  <si>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</si>
  <si>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</si>
  <si>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</si>
  <si>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</si>
  <si>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</si>
  <si>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</si>
  <si>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</si>
  <si>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</si>
  <si>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</si>
  <si>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</si>
  <si>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</si>
  <si>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</si>
  <si>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</si>
  <si>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</si>
  <si>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</si>
  <si>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</si>
  <si>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</si>
  <si>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</si>
  <si>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</si>
  <si>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</si>
  <si>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</si>
  <si>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</si>
  <si>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</si>
  <si>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</si>
  <si>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</si>
  <si>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</si>
  <si>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</si>
  <si>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</si>
  <si>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</si>
  <si>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</si>
  <si>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</si>
  <si>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</si>
  <si>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</si>
  <si>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</si>
  <si>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</si>
  <si>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</si>
  <si>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</si>
  <si>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</si>
  <si>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</si>
  <si>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</si>
  <si>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</si>
  <si>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</si>
  <si>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</si>
  <si>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</si>
  <si>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</si>
  <si>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</si>
  <si>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</si>
  <si>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</si>
  <si>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</si>
  <si>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</si>
  <si>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</si>
  <si>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</si>
  <si>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</si>
  <si>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</si>
  <si>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</si>
  <si>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</si>
  <si>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</si>
  <si>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</si>
  <si>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</si>
  <si>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</si>
  <si>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</si>
  <si>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</si>
  <si>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</si>
  <si>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</si>
  <si>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</si>
  <si>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</si>
  <si>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</si>
  <si>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</si>
  <si>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</si>
  <si>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</si>
  <si>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</si>
  <si>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</si>
  <si>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</si>
  <si>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</si>
  <si>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</si>
  <si>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</si>
  <si>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</si>
  <si>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</si>
  <si>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</si>
  <si>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</si>
  <si>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</si>
  <si>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</si>
  <si>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</si>
  <si>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</si>
  <si>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</si>
  <si>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</si>
  <si>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</si>
  <si>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</si>
  <si>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</si>
  <si>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</si>
  <si>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</si>
  <si>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</si>
  <si>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</si>
  <si>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</si>
  <si>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</si>
  <si>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</si>
  <si>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</si>
  <si>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</si>
  <si>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</si>
  <si>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</si>
  <si>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</si>
  <si>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</si>
  <si>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</si>
  <si>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</si>
  <si>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</si>
  <si>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</si>
  <si>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</si>
  <si>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</si>
  <si>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</si>
  <si>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</si>
  <si>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</si>
  <si>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</si>
  <si>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</si>
  <si>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</si>
  <si>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</si>
  <si>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</si>
  <si>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</si>
  <si>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</si>
  <si>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</si>
  <si>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</si>
  <si>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</si>
  <si>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</si>
  <si>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</si>
  <si>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</si>
  <si>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</si>
  <si>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</si>
  <si>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</si>
  <si>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</si>
  <si>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</si>
  <si>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</si>
  <si>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</si>
  <si>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</si>
  <si>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</si>
  <si>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</si>
  <si>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</si>
  <si>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</si>
  <si>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</si>
  <si>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</si>
  <si>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</si>
  <si>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</si>
  <si>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</si>
  <si>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</si>
  <si>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</si>
  <si>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</si>
  <si>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</si>
  <si>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</si>
  <si>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</si>
  <si>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</si>
  <si>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</si>
  <si>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</si>
  <si>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</si>
  <si>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</si>
  <si>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</si>
  <si>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</si>
  <si>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</si>
  <si>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</si>
  <si>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</si>
  <si>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</si>
  <si>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</si>
  <si>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</si>
  <si>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</si>
  <si>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</si>
  <si>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</si>
  <si>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</si>
  <si>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</si>
  <si>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</si>
  <si>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</si>
  <si>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</si>
  <si>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</si>
  <si>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</si>
  <si>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</si>
  <si>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</si>
  <si>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</si>
  <si>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</si>
  <si>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</si>
  <si>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</si>
  <si>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</si>
  <si>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</si>
  <si>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</si>
  <si>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</si>
  <si>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</si>
  <si>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</si>
  <si>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</si>
  <si>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</si>
  <si>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</si>
  <si>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</si>
  <si>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</si>
  <si>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</si>
  <si>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</si>
  <si>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</si>
  <si>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</si>
  <si>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</si>
  <si>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</si>
  <si>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</si>
  <si>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</si>
  <si>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</si>
  <si>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</si>
  <si>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</si>
  <si>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</si>
  <si>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</si>
  <si>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</si>
  <si>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</si>
  <si>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</si>
  <si>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</si>
  <si>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</si>
  <si>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</si>
  <si>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</si>
  <si>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</si>
  <si>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</si>
  <si>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</si>
  <si>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</si>
  <si>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</si>
  <si>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</si>
  <si>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</si>
  <si>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</si>
  <si>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</si>
  <si>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</si>
  <si>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</si>
  <si>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</si>
  <si>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</si>
  <si>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</si>
  <si>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</si>
  <si>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</si>
  <si>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</si>
  <si>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</si>
  <si>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</si>
  <si>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</si>
  <si>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</si>
  <si>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</si>
  <si>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</si>
  <si>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</si>
  <si>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</si>
  <si>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</si>
  <si>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</si>
  <si>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</si>
  <si>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</si>
  <si>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</si>
  <si>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</si>
  <si>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</si>
  <si>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</si>
  <si>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</si>
  <si>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</si>
  <si>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</si>
  <si>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</si>
  <si>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</si>
  <si>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</si>
  <si>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</si>
  <si>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</si>
  <si>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</si>
  <si>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</si>
  <si>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</si>
  <si>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</si>
  <si>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</si>
  <si>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</si>
  <si>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</si>
  <si>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</si>
  <si>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</si>
  <si>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</si>
  <si>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</si>
  <si>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</si>
  <si>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</si>
  <si>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</si>
  <si>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</si>
  <si>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</si>
  <si>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</si>
  <si>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</si>
  <si>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</si>
  <si>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</si>
  <si>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</si>
  <si>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</si>
  <si>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</si>
  <si>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</si>
  <si>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</si>
  <si>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</si>
  <si>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</si>
  <si>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</si>
  <si>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</si>
  <si>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</si>
  <si>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</si>
  <si>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</si>
  <si>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</si>
  <si>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</si>
  <si>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</si>
  <si>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</si>
  <si>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</si>
  <si>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</si>
  <si>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</si>
  <si>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</si>
  <si>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</si>
  <si>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</si>
  <si>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</si>
  <si>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</si>
  <si>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</si>
  <si>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</si>
  <si>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</si>
  <si>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</si>
  <si>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</si>
  <si>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</si>
  <si>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</si>
  <si>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</si>
  <si>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</si>
  <si>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</si>
  <si>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</si>
  <si>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</si>
  <si>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</si>
  <si>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</si>
  <si>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</si>
  <si>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</si>
  <si>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</si>
  <si>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</si>
  <si>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</si>
  <si>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</si>
  <si>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</si>
  <si>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</si>
  <si>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</si>
  <si>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</si>
  <si>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</si>
  <si>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</si>
  <si>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</si>
  <si>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</si>
  <si>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</si>
  <si>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</si>
  <si>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</si>
  <si>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</si>
  <si>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</si>
  <si>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</si>
  <si>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</si>
  <si>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</si>
  <si>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</si>
  <si>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</si>
  <si>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</si>
  <si>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</si>
  <si>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</si>
  <si>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</si>
  <si>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</si>
  <si>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</si>
  <si>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</si>
  <si>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</si>
  <si>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</si>
  <si>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</si>
  <si>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</si>
  <si>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</si>
  <si>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</si>
  <si>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</si>
  <si>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</si>
  <si>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</si>
  <si>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</si>
  <si>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</si>
  <si>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</si>
  <si>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</si>
  <si>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</si>
  <si>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</si>
  <si>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</si>
  <si>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</si>
  <si>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</si>
  <si>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</si>
  <si>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</si>
  <si>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</si>
  <si>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</si>
  <si>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</si>
  <si>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</si>
  <si>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</si>
  <si>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</si>
  <si>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</si>
  <si>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</si>
  <si>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</si>
  <si>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</si>
  <si>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</si>
  <si>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</si>
  <si>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</si>
  <si>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</si>
  <si>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</si>
  <si>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</si>
  <si>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</si>
  <si>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</si>
  <si>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</si>
  <si>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</si>
  <si>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</si>
  <si>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</si>
  <si>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</si>
  <si>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</si>
  <si>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</si>
  <si>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</si>
  <si>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</si>
  <si>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</si>
  <si>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</si>
  <si>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</si>
  <si>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</si>
  <si>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</si>
  <si>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</si>
  <si>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</si>
  <si>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</si>
  <si>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</si>
  <si>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</si>
  <si>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</si>
  <si>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</si>
  <si>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</si>
  <si>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</si>
  <si>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</si>
  <si>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</si>
  <si>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</si>
  <si>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</si>
  <si>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</si>
  <si>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</si>
  <si>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</si>
  <si>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</si>
  <si>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</si>
  <si>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</si>
  <si>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</si>
  <si>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</si>
  <si>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</si>
  <si>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</si>
  <si>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</si>
  <si>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</si>
  <si>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</si>
  <si>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</si>
  <si>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</si>
  <si>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</si>
  <si>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</si>
  <si>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</si>
  <si>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</si>
  <si>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</si>
  <si>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</si>
  <si>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</si>
  <si>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</si>
  <si>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</si>
  <si>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</si>
  <si>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</si>
  <si>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</si>
  <si>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</si>
  <si>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</si>
  <si>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</si>
  <si>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</si>
  <si>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</si>
  <si>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</si>
  <si>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</si>
  <si>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</si>
  <si>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</si>
  <si>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</si>
  <si>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</si>
  <si>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</si>
  <si>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</si>
  <si>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</si>
  <si>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</si>
  <si>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</si>
  <si>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</si>
  <si>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</si>
  <si>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</si>
  <si>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</si>
  <si>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</si>
  <si>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</si>
  <si>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</si>
  <si>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</si>
  <si>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</si>
  <si>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</si>
  <si>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</si>
  <si>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</si>
  <si>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</si>
  <si>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</si>
  <si>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</si>
  <si>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</si>
  <si>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</si>
  <si>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</si>
  <si>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</si>
  <si>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</si>
  <si>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</si>
  <si>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</si>
  <si>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</si>
  <si>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</si>
  <si>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</si>
  <si>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</si>
  <si>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</si>
  <si>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</si>
  <si>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</si>
  <si>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</si>
  <si>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</si>
  <si>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</si>
  <si>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</si>
  <si>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</si>
  <si>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</si>
  <si>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</si>
  <si>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</si>
  <si>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</si>
  <si>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</si>
  <si>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</si>
  <si>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</si>
  <si>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</si>
  <si>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</si>
  <si>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</si>
  <si>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</si>
  <si>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</si>
  <si>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</si>
  <si>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</si>
  <si>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</si>
  <si>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</si>
  <si>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</si>
  <si>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</si>
  <si>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</si>
  <si>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</si>
  <si>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</si>
  <si>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</si>
  <si>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</si>
  <si>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</si>
  <si>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</si>
  <si>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</si>
  <si>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</si>
  <si>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</si>
  <si>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</si>
  <si>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</si>
  <si>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</si>
  <si>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</si>
  <si>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</si>
  <si>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</si>
  <si>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</si>
  <si>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</si>
  <si>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</si>
  <si>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</si>
  <si>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</si>
  <si>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</si>
  <si>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</si>
  <si>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</si>
  <si>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</si>
  <si>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</si>
  <si>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</si>
  <si>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</si>
  <si>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</si>
  <si>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</si>
  <si>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</si>
  <si>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</si>
  <si>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</si>
  <si>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</si>
  <si>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</si>
  <si>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</si>
  <si>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</si>
  <si>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</si>
  <si>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</si>
  <si>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</si>
  <si>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</si>
  <si>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</si>
  <si>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</si>
  <si>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</si>
  <si>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</si>
  <si>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</si>
  <si>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</si>
  <si>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</si>
  <si>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</si>
  <si>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</si>
  <si>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</si>
  <si>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</si>
  <si>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</si>
  <si>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</si>
  <si>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</si>
  <si>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</si>
  <si>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</si>
  <si>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</si>
  <si>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</si>
  <si>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</si>
  <si>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</si>
  <si>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</si>
  <si>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</si>
  <si>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</si>
  <si>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</si>
  <si>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</si>
  <si>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</si>
  <si>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</si>
  <si>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</si>
  <si>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</si>
  <si>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</si>
  <si>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</si>
  <si>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</si>
  <si>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</si>
  <si>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</si>
  <si>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</si>
  <si>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</si>
  <si>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</si>
  <si>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</si>
  <si>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</si>
  <si>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</si>
  <si>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</si>
  <si>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</si>
  <si>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</si>
  <si>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</si>
  <si>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</si>
  <si>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</si>
  <si>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</si>
  <si>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</si>
  <si>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</si>
  <si>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</si>
  <si>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</si>
  <si>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</si>
  <si>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</si>
  <si>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</si>
  <si>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</si>
  <si>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</si>
  <si>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</si>
  <si>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</si>
  <si>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</si>
  <si>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</si>
  <si>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</si>
  <si>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</si>
  <si>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</si>
  <si>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</si>
  <si>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</si>
  <si>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</si>
  <si>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</si>
  <si>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</si>
  <si>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</si>
  <si>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</si>
  <si>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</si>
  <si>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</si>
  <si>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</si>
  <si>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</si>
  <si>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</si>
  <si>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</si>
  <si>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</si>
  <si>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</si>
  <si>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</si>
  <si>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</si>
  <si>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</si>
  <si>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</si>
  <si>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</si>
  <si>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</si>
  <si>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</si>
  <si>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</si>
  <si>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</si>
  <si>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</si>
  <si>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</si>
  <si>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</si>
  <si>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</si>
  <si>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</si>
  <si>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</si>
  <si>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</si>
  <si>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</si>
  <si>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</si>
  <si>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</si>
  <si>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</si>
  <si>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</si>
  <si>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</si>
  <si>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</si>
  <si>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</si>
  <si>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</si>
  <si>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</si>
  <si>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</si>
  <si>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</si>
  <si>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</si>
  <si>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</si>
  <si>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</si>
  <si>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</si>
  <si>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</si>
  <si>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</si>
  <si>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</si>
  <si>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</si>
  <si>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</si>
  <si>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</si>
  <si>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</si>
  <si>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</si>
  <si>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</si>
  <si>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</si>
  <si>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</si>
  <si>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</si>
  <si>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</si>
  <si>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</si>
  <si>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</si>
  <si>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</si>
  <si>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</si>
  <si>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</si>
  <si>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</si>
  <si>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</si>
  <si>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</si>
  <si>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</si>
  <si>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</si>
  <si>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</si>
  <si>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</si>
  <si>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</si>
  <si>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</si>
  <si>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</si>
  <si>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</si>
  <si>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</si>
  <si>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</si>
  <si>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</si>
  <si>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</si>
  <si>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</si>
  <si>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</si>
  <si>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</si>
  <si>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</si>
  <si>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</si>
  <si>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</si>
  <si>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</si>
  <si>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</si>
  <si>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</si>
  <si>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</si>
  <si>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</si>
  <si>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</si>
  <si>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</si>
  <si>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</si>
  <si>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</si>
  <si>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</si>
  <si>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</si>
  <si>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</si>
  <si>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</si>
  <si>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</si>
  <si>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</si>
  <si>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</si>
  <si>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</si>
  <si>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</si>
  <si>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</si>
  <si>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</si>
  <si>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</si>
  <si>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</si>
  <si>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</si>
  <si>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</si>
  <si>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</si>
  <si>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</si>
  <si>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</si>
  <si>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</si>
  <si>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</si>
  <si>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</si>
  <si>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</si>
  <si>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</si>
  <si>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</si>
  <si>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</si>
  <si>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</si>
  <si>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</si>
  <si>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</si>
  <si>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</si>
  <si>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</si>
  <si>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</si>
  <si>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</si>
  <si>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</si>
  <si>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</si>
  <si>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</si>
  <si>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</si>
  <si>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</si>
  <si>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</si>
  <si>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</si>
  <si>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</si>
  <si>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</si>
  <si>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</si>
  <si>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</si>
  <si>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</si>
  <si>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</si>
  <si>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</si>
  <si>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</si>
  <si>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</si>
  <si>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</si>
  <si>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</si>
  <si>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</si>
  <si>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</si>
  <si>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</si>
  <si>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</si>
  <si>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</si>
  <si>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</si>
  <si>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</si>
  <si>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</si>
  <si>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</si>
  <si>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</si>
  <si>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</si>
  <si>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</si>
  <si>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</si>
  <si>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</si>
  <si>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</si>
  <si>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</si>
  <si>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</si>
  <si>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</si>
  <si>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</si>
  <si>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</si>
  <si>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</si>
  <si>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</si>
  <si>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</si>
  <si>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</si>
  <si>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</si>
  <si>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</si>
  <si>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</si>
  <si>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</si>
  <si>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</si>
  <si>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</si>
  <si>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</si>
  <si>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</si>
  <si>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</si>
  <si>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</si>
  <si>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</si>
  <si>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</si>
  <si>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</si>
  <si>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</si>
  <si>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</si>
  <si>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</si>
  <si>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</si>
  <si>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</si>
  <si>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</si>
  <si>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</si>
  <si>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</si>
  <si>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</si>
  <si>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</si>
  <si>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</si>
  <si>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</si>
  <si>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</si>
  <si>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</si>
  <si>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</si>
  <si>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</si>
  <si>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</si>
  <si>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</si>
  <si>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</si>
  <si>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</si>
  <si>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</si>
  <si>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</si>
  <si>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</si>
  <si>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</si>
  <si>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</si>
  <si>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</si>
  <si>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</si>
  <si>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</si>
  <si>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</si>
  <si>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</si>
  <si>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</si>
  <si>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</si>
  <si>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</si>
  <si>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</si>
  <si>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</si>
  <si>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</si>
  <si>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</si>
  <si>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</si>
  <si>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</si>
  <si>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</si>
  <si>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</si>
  <si>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</si>
  <si>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</si>
  <si>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</si>
  <si>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</si>
  <si>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</si>
  <si>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</si>
  <si>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</si>
  <si>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</si>
  <si>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</si>
  <si>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</si>
  <si>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</si>
  <si>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</si>
  <si>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</si>
  <si>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</si>
  <si>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</si>
  <si>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</si>
  <si>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</si>
  <si>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</si>
  <si>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</si>
  <si>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</si>
  <si>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</si>
  <si>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</si>
  <si>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</si>
  <si>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</si>
  <si>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</si>
  <si>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</si>
  <si>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</si>
  <si>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</si>
  <si>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</si>
  <si>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</si>
  <si>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</si>
  <si>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</si>
  <si>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</si>
  <si>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</si>
  <si>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</si>
  <si>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</si>
  <si>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</si>
  <si>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</si>
  <si>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</si>
  <si>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</si>
  <si>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</si>
  <si>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</si>
  <si>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</si>
  <si>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</si>
  <si>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</si>
  <si>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</si>
  <si>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</si>
  <si>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</si>
  <si>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</si>
  <si>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</si>
  <si>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</si>
  <si>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</si>
  <si>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</si>
  <si>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</si>
  <si>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</si>
  <si>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</si>
  <si>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</si>
  <si>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</si>
  <si>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</si>
  <si>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</si>
  <si>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</si>
  <si>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</si>
  <si>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</si>
  <si>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</si>
  <si>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</si>
  <si>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</si>
  <si>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</si>
  <si>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</si>
  <si>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</si>
  <si>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</si>
  <si>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</si>
  <si>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</si>
  <si>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</si>
  <si>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</si>
  <si>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</si>
  <si>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</si>
  <si>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</si>
  <si>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</si>
  <si>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</si>
  <si>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</si>
  <si>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</si>
  <si>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</si>
  <si>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</si>
  <si>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</si>
  <si>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</si>
  <si>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</si>
  <si>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</si>
  <si>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</si>
  <si>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</si>
  <si>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</si>
  <si>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</si>
  <si>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</si>
  <si>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</si>
  <si>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</si>
  <si>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</si>
  <si>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</si>
  <si>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</si>
  <si>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</si>
  <si>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</si>
  <si>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</si>
  <si>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</si>
  <si>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</si>
  <si>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</si>
  <si>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</si>
  <si>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</si>
  <si>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</si>
  <si>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</si>
  <si>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</si>
  <si>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</si>
  <si>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</si>
  <si>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</si>
  <si>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</si>
  <si>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</si>
  <si>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</si>
  <si>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</si>
  <si>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</si>
  <si>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</si>
  <si>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</si>
  <si>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</si>
  <si>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</si>
  <si>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</si>
  <si>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</si>
  <si>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</si>
  <si>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</si>
  <si>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</si>
  <si>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</si>
  <si>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</si>
  <si>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</si>
  <si>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</si>
  <si>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</si>
  <si>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</si>
  <si>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</si>
  <si>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</si>
  <si>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</si>
  <si>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</si>
  <si>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</si>
  <si>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</si>
  <si>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</si>
  <si>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</si>
  <si>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</si>
  <si>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</si>
  <si>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</si>
  <si>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</si>
  <si>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</si>
  <si>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</si>
  <si>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</si>
  <si>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</si>
  <si>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</si>
  <si>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</si>
  <si>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</si>
  <si>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</si>
  <si>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</si>
  <si>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</si>
  <si>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</si>
  <si>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</si>
  <si>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</si>
  <si>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</si>
  <si>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</si>
  <si>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</si>
  <si>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</si>
  <si>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</si>
  <si>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</si>
  <si>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</si>
  <si>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</si>
  <si>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</si>
  <si>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</si>
  <si>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</si>
  <si>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</si>
  <si>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</si>
  <si>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</si>
  <si>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</si>
  <si>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</si>
  <si>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</si>
  <si>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</si>
  <si>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</si>
  <si>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</si>
  <si>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</si>
  <si>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</si>
  <si>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</si>
  <si>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</si>
  <si>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</si>
  <si>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</si>
  <si>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</si>
  <si>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</si>
  <si>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</si>
  <si>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</si>
  <si>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</si>
  <si>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</si>
  <si>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</si>
  <si>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</si>
  <si>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</si>
  <si>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</si>
  <si>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</si>
  <si>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</si>
  <si>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</si>
  <si>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</si>
  <si>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</si>
  <si>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</si>
  <si>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</si>
  <si>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</si>
  <si>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</si>
  <si>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</si>
  <si>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</si>
  <si>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</si>
  <si>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</si>
  <si>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</si>
  <si>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</si>
  <si>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</si>
  <si>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</si>
  <si>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</si>
  <si>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</si>
  <si>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</si>
  <si>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</si>
  <si>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</si>
  <si>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</si>
  <si>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</si>
  <si>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</si>
  <si>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</si>
  <si>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</si>
  <si>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</si>
  <si>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</si>
  <si>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</si>
  <si>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</si>
  <si>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</si>
  <si>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</si>
  <si>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</si>
  <si>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</si>
  <si>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</si>
  <si>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</si>
  <si>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</si>
  <si>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</si>
  <si>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</si>
  <si>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</si>
  <si>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</si>
  <si>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</si>
  <si>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</si>
  <si>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</si>
  <si>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</si>
  <si>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</si>
  <si>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</si>
  <si>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</si>
  <si>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</si>
  <si>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</si>
  <si>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</si>
  <si>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</si>
  <si>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</si>
  <si>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</si>
  <si>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</si>
  <si>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</si>
  <si>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</si>
  <si>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</si>
  <si>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</si>
  <si>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</si>
  <si>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</si>
  <si>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</si>
  <si>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</si>
  <si>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</si>
  <si>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</si>
  <si>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</si>
  <si>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</si>
  <si>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</si>
  <si>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</si>
  <si>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</si>
  <si>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</si>
  <si>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</si>
  <si>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</si>
  <si>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</si>
  <si>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</si>
  <si>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</si>
  <si>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</si>
  <si>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</si>
  <si>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</si>
  <si>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</si>
  <si>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</si>
  <si>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</si>
  <si>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</si>
  <si>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</si>
  <si>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</si>
  <si>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</si>
  <si>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</si>
  <si>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</si>
  <si>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</si>
  <si>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</si>
  <si>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</si>
  <si>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</si>
  <si>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</si>
  <si>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</si>
  <si>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</si>
  <si>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</si>
  <si>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</si>
  <si>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</si>
  <si>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</si>
  <si>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</si>
  <si>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</si>
  <si>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</si>
  <si>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</si>
  <si>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</si>
  <si>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</si>
  <si>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</si>
  <si>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</si>
  <si>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</si>
  <si>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</si>
  <si>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</si>
  <si>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</si>
  <si>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</si>
  <si>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</si>
  <si>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</si>
  <si>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</si>
  <si>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</si>
  <si>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</si>
  <si>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</si>
  <si>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</si>
  <si>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</si>
  <si>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</si>
  <si>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</si>
  <si>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</si>
  <si>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</si>
  <si>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</si>
  <si>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</si>
  <si>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</si>
  <si>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</si>
  <si>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</si>
  <si>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</si>
  <si>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</si>
  <si>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</si>
  <si>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</si>
  <si>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</si>
  <si>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</si>
  <si>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</si>
  <si>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</si>
  <si>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</si>
  <si>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</si>
  <si>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</si>
  <si>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</si>
  <si>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</si>
  <si>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</si>
  <si>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</si>
  <si>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</si>
  <si>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</si>
  <si>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</si>
  <si>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</si>
  <si>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</si>
  <si>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</si>
  <si>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</si>
  <si>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</si>
  <si>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</si>
  <si>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</si>
  <si>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</si>
  <si>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</si>
  <si>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</si>
  <si>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</si>
  <si>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</si>
  <si>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</si>
  <si>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</si>
  <si>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</si>
  <si>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</si>
  <si>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</si>
  <si>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</si>
  <si>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</si>
  <si>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</si>
  <si>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</si>
  <si>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</si>
  <si>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</si>
  <si>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</si>
  <si>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</si>
  <si>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</si>
  <si>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</si>
  <si>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</si>
  <si>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</si>
  <si>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</si>
  <si>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</si>
  <si>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</si>
  <si>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</si>
  <si>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</si>
  <si>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</si>
  <si>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</si>
  <si>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</si>
  <si>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</si>
  <si>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</si>
  <si>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</si>
  <si>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</si>
  <si>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</si>
  <si>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</si>
  <si>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</si>
  <si>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</si>
  <si>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</si>
  <si>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</si>
  <si>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</si>
  <si>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</si>
  <si>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</si>
  <si>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</si>
  <si>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</si>
  <si>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</si>
  <si>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</si>
  <si>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</si>
  <si>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</si>
  <si>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</si>
  <si>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</si>
  <si>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</si>
  <si>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</si>
  <si>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</si>
  <si>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</si>
  <si>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</si>
  <si>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</si>
  <si>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</si>
  <si>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</si>
  <si>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</si>
  <si>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</si>
  <si>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</si>
  <si>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</si>
  <si>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</si>
  <si>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</si>
  <si>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</si>
  <si>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</si>
  <si>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</si>
  <si>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</si>
  <si>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</si>
  <si>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</si>
  <si>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</si>
  <si>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</si>
  <si>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</si>
  <si>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</si>
  <si>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</si>
  <si>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</si>
  <si>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</si>
  <si>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</si>
  <si>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</si>
  <si>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</si>
  <si>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</si>
  <si>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</si>
  <si>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</si>
  <si>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</si>
  <si>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</si>
  <si>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</si>
  <si>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</si>
  <si>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</si>
  <si>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</si>
  <si>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</si>
  <si>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</si>
  <si>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</si>
  <si>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</si>
  <si>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</si>
  <si>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</si>
  <si>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</si>
  <si>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</si>
  <si>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</si>
  <si>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</si>
  <si>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</si>
  <si>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</si>
  <si>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</si>
  <si>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</si>
  <si>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</si>
  <si>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</si>
  <si>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</si>
  <si>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</si>
  <si>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</si>
  <si>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</si>
  <si>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</si>
  <si>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</si>
  <si>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</si>
  <si>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</si>
  <si>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</si>
  <si>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</si>
  <si>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</si>
  <si>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</si>
  <si>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</si>
  <si>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</si>
  <si>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</si>
  <si>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</si>
  <si>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</si>
  <si>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</si>
  <si>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</si>
  <si>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</si>
  <si>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</si>
  <si>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</si>
  <si>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</si>
  <si>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</si>
  <si>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</si>
  <si>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</si>
  <si>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</si>
  <si>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</si>
  <si>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</si>
  <si>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</si>
  <si>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</si>
  <si>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</si>
  <si>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</si>
  <si>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</si>
  <si>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</si>
  <si>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</si>
  <si>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</si>
  <si>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</si>
  <si>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</si>
  <si>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</si>
  <si>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</si>
  <si>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</si>
  <si>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</si>
  <si>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</si>
  <si>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</si>
  <si>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</si>
  <si>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</si>
  <si>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</si>
  <si>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</si>
  <si>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</si>
  <si>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</si>
  <si>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</si>
  <si>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</si>
  <si>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</si>
  <si>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</si>
  <si>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</si>
  <si>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</si>
  <si>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</si>
  <si>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</si>
  <si>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</si>
  <si>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</si>
  <si>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</si>
  <si>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</si>
  <si>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</si>
  <si>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</si>
  <si>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</si>
  <si>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</si>
  <si>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</si>
  <si>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</si>
  <si>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</si>
  <si>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</si>
  <si>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</si>
  <si>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</si>
  <si>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</si>
  <si>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</si>
  <si>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</si>
  <si>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</si>
  <si>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</si>
  <si>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</si>
  <si>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</si>
  <si>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</si>
  <si>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</si>
  <si>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</si>
  <si>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</si>
  <si>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</si>
  <si>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</si>
  <si>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</si>
  <si>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</si>
  <si>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</si>
  <si>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</si>
  <si>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</si>
  <si>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</si>
  <si>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</si>
  <si>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</si>
  <si>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</si>
  <si>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</si>
  <si>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</si>
  <si>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</si>
  <si>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</si>
  <si>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</si>
  <si>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</si>
  <si>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</si>
  <si>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</si>
  <si>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</si>
  <si>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</si>
  <si>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</si>
  <si>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</si>
  <si>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</si>
  <si>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</si>
  <si>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</si>
  <si>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</si>
  <si>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</si>
  <si>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</si>
  <si>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</si>
  <si>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</si>
  <si>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</si>
  <si>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</si>
  <si>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</si>
  <si>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</si>
  <si>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</si>
  <si>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</si>
  <si>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</si>
  <si>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</si>
  <si>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</si>
  <si>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</si>
  <si>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</si>
  <si>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</si>
  <si>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</si>
  <si>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</si>
  <si>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</si>
  <si>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</si>
  <si>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</si>
  <si>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</si>
  <si>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</si>
  <si>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</si>
  <si>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</si>
  <si>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</si>
  <si>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</si>
  <si>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</si>
  <si>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</si>
  <si>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</si>
  <si>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</si>
  <si>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</si>
  <si>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</si>
  <si>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</si>
  <si>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</si>
  <si>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</si>
  <si>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</si>
  <si>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</si>
  <si>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</si>
  <si>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</si>
  <si>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</si>
  <si>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</si>
  <si>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</si>
  <si>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</si>
  <si>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</si>
  <si>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</si>
  <si>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</si>
  <si>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</si>
  <si>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</si>
  <si>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</si>
  <si>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</si>
  <si>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</si>
  <si>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</si>
  <si>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</si>
  <si>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</si>
  <si>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</si>
  <si>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</si>
  <si>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</si>
  <si>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</si>
  <si>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</si>
  <si>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</si>
  <si>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</si>
  <si>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</si>
  <si>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</si>
  <si>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</si>
  <si>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</si>
  <si>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</si>
  <si>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</si>
  <si>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</si>
  <si>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</si>
  <si>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</si>
  <si>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</si>
  <si>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</si>
  <si>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</si>
  <si>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</si>
  <si>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</si>
  <si>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</si>
  <si>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</si>
  <si>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</si>
  <si>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</si>
  <si>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</si>
  <si>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</si>
  <si>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</si>
  <si>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</si>
  <si>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</si>
  <si>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</si>
  <si>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</si>
  <si>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</si>
  <si>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</si>
  <si>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</si>
  <si>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</si>
  <si>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</si>
  <si>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</si>
  <si>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</si>
  <si>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</si>
  <si>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</si>
  <si>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</si>
  <si>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</si>
  <si>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</si>
  <si>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</si>
  <si>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</si>
  <si>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</si>
  <si>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</si>
  <si>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</si>
  <si>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</si>
  <si>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</si>
  <si>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</si>
  <si>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</si>
  <si>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</si>
  <si>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</si>
  <si>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</si>
  <si>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</si>
  <si>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</si>
  <si>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</si>
  <si>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</si>
  <si>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</si>
  <si>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</si>
  <si>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</si>
  <si>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</si>
  <si>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</si>
  <si>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</si>
  <si>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</si>
  <si>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</si>
  <si>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</si>
  <si>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</si>
  <si>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</si>
  <si>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</si>
  <si>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</si>
  <si>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</si>
  <si>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</si>
  <si>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</si>
  <si>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</si>
  <si>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</si>
  <si>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</si>
  <si>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</si>
  <si>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</si>
  <si>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</si>
  <si>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</si>
  <si>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</si>
  <si>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</si>
  <si>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</si>
  <si>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</si>
  <si>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</si>
  <si>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</si>
  <si>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</si>
  <si>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</si>
  <si>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</si>
  <si>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</si>
  <si>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</si>
  <si>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</si>
  <si>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</si>
  <si>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</si>
  <si>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</si>
  <si>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</si>
  <si>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</si>
  <si>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</si>
  <si>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</si>
  <si>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</si>
  <si>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</si>
  <si>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</si>
  <si>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</si>
  <si>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</si>
  <si>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</si>
  <si>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</si>
  <si>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</si>
  <si>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</si>
  <si>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</si>
  <si>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</si>
  <si>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</si>
  <si>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</si>
  <si>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</si>
  <si>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</si>
  <si>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</si>
  <si>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</si>
  <si>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</si>
  <si>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</si>
  <si>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</si>
  <si>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</si>
  <si>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</si>
  <si>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</si>
  <si>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</si>
  <si>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</si>
  <si>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</si>
  <si>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</si>
  <si>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</si>
  <si>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</si>
  <si>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</si>
  <si>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</si>
  <si>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</si>
  <si>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</si>
  <si>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</si>
  <si>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</si>
  <si>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</si>
  <si>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</si>
  <si>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</si>
  <si>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</si>
  <si>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</si>
  <si>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</si>
  <si>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</si>
  <si>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</si>
  <si>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</si>
  <si>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</si>
  <si>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</si>
  <si>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</si>
  <si>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</si>
  <si>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</si>
  <si>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</si>
  <si>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</si>
  <si>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</si>
  <si>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</si>
  <si>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</si>
  <si>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</si>
  <si>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</si>
  <si>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</si>
  <si>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</si>
  <si>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</si>
  <si>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</si>
  <si>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</si>
  <si>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</si>
  <si>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</si>
  <si>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</si>
  <si>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</si>
  <si>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</si>
  <si>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</si>
  <si>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</si>
  <si>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</si>
  <si>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</si>
  <si>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</si>
  <si>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</si>
  <si>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</si>
  <si>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</si>
  <si>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</si>
  <si>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</si>
  <si>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</si>
  <si>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</si>
  <si>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</si>
  <si>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</si>
  <si>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</si>
  <si>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</si>
  <si>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</si>
  <si>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</si>
  <si>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</si>
  <si>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</si>
  <si>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</si>
  <si>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</si>
  <si>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</si>
  <si>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</si>
  <si>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</si>
  <si>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</si>
  <si>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</si>
  <si>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</si>
  <si>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</si>
  <si>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</si>
  <si>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</si>
  <si>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</si>
  <si>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</si>
  <si>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</si>
  <si>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</si>
  <si>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</si>
  <si>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</si>
  <si>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</si>
  <si>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</si>
  <si>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</si>
  <si>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</si>
  <si>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</si>
  <si>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</si>
  <si>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</si>
  <si>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</si>
  <si>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</si>
  <si>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</si>
  <si>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</si>
  <si>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</si>
  <si>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</si>
  <si>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</si>
  <si>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</si>
  <si>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</si>
  <si>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</si>
  <si>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</si>
  <si>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</si>
  <si>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</si>
  <si>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</si>
  <si>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</si>
  <si>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</si>
  <si>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</si>
  <si>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</si>
  <si>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</si>
  <si>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</si>
  <si>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</si>
  <si>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</si>
  <si>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</si>
  <si>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</si>
  <si>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</si>
  <si>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</si>
  <si>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</si>
  <si>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</si>
  <si>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</si>
  <si>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</si>
  <si>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</si>
  <si>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</si>
  <si>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</si>
  <si>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</si>
  <si>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</si>
  <si>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</si>
  <si>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</si>
  <si>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</si>
  <si>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</si>
  <si>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</si>
  <si>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</si>
  <si>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</si>
  <si>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</si>
  <si>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</si>
  <si>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</si>
  <si>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</si>
  <si>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</si>
  <si>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</si>
  <si>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</si>
  <si>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</si>
  <si>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</si>
  <si>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</si>
  <si>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</si>
  <si>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</si>
  <si>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</si>
  <si>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</si>
  <si>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</si>
  <si>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</si>
  <si>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</si>
  <si>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</si>
  <si>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</si>
  <si>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</si>
  <si>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</si>
  <si>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</si>
  <si>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</si>
  <si>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</si>
  <si>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</si>
  <si>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</si>
  <si>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</si>
  <si>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</si>
  <si>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</si>
  <si>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</si>
  <si>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</si>
  <si>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</si>
  <si>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</si>
  <si>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</si>
  <si>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</si>
  <si>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</si>
  <si>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</si>
  <si>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</si>
  <si>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</si>
  <si>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</si>
  <si>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</si>
  <si>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</si>
  <si>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</si>
  <si>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</si>
  <si>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</si>
  <si>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</si>
  <si>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</si>
  <si>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</si>
  <si>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</si>
  <si>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</si>
  <si>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</si>
  <si>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</si>
  <si>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</si>
  <si>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</si>
  <si>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</si>
  <si>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</si>
  <si>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</si>
  <si>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</si>
  <si>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</si>
  <si>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</si>
  <si>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</si>
  <si>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</si>
  <si>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</si>
  <si>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</si>
  <si>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</si>
  <si>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</si>
  <si>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</si>
  <si>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</si>
  <si>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</si>
  <si>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</si>
  <si>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</si>
  <si>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</si>
  <si>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</si>
  <si>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</si>
  <si>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</si>
  <si>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</si>
  <si>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</si>
  <si>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</si>
  <si>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</si>
  <si>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</si>
  <si>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</si>
  <si>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</si>
  <si>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</si>
  <si>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</si>
  <si>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</si>
  <si>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</si>
  <si>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</si>
  <si>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</si>
  <si>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</si>
  <si>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</si>
  <si>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</si>
  <si>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</si>
  <si>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</si>
  <si>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</si>
  <si>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</si>
  <si>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</si>
  <si>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</si>
  <si>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</si>
  <si>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</si>
  <si>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</si>
  <si>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</si>
  <si>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</si>
  <si>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</si>
  <si>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</si>
  <si>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</si>
  <si>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</si>
  <si>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</si>
  <si>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</si>
  <si>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</si>
  <si>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</si>
  <si>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</si>
  <si>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</si>
  <si>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</si>
  <si>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</si>
  <si>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</si>
  <si>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</si>
  <si>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</si>
  <si>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</si>
  <si>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</si>
  <si>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</si>
  <si>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</si>
  <si>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</si>
  <si>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</si>
  <si>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</si>
  <si>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</si>
  <si>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</si>
  <si>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</si>
  <si>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</si>
  <si>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</si>
  <si>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</si>
  <si>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</si>
  <si>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</si>
  <si>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</si>
  <si>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</si>
  <si>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</si>
  <si>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</si>
  <si>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</si>
  <si>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</si>
  <si>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</si>
  <si>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</si>
  <si>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</si>
  <si>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</si>
  <si>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</si>
  <si>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</si>
  <si>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</si>
  <si>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</si>
  <si>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</si>
  <si>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</si>
  <si>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</si>
  <si>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</si>
  <si>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</si>
  <si>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</si>
  <si>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</si>
  <si>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</si>
  <si>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</si>
  <si>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</si>
  <si>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</si>
  <si>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</si>
  <si>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</si>
  <si>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</si>
  <si>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</si>
  <si>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</si>
  <si>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</si>
  <si>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</si>
  <si>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</si>
  <si>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</si>
  <si>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</si>
  <si>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</si>
  <si>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</si>
  <si>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</si>
  <si>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</si>
  <si>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</si>
  <si>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</si>
  <si>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</si>
  <si>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</si>
  <si>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</si>
  <si>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</si>
  <si>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</si>
  <si>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</si>
  <si>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</si>
  <si>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</si>
  <si>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</si>
  <si>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</si>
  <si>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</si>
  <si>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</si>
  <si>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</si>
  <si>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</si>
  <si>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</si>
  <si>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</si>
  <si>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</si>
  <si>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</si>
  <si>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</si>
  <si>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</si>
  <si>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</si>
  <si>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</si>
  <si>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</si>
  <si>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</si>
  <si>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</si>
  <si>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</si>
  <si>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</si>
  <si>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</si>
  <si>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</si>
  <si>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</si>
  <si>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</si>
  <si>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</si>
  <si>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</si>
  <si>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</si>
  <si>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</si>
  <si>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</si>
  <si>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</si>
  <si>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</si>
  <si>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</si>
  <si>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</si>
  <si>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</si>
  <si>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</si>
  <si>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</si>
  <si>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</si>
  <si>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</si>
  <si>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</si>
  <si>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</si>
  <si>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</si>
  <si>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</si>
  <si>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</si>
  <si>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</si>
  <si>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</si>
  <si>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</si>
  <si>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</si>
  <si>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</si>
  <si>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</si>
  <si>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</si>
  <si>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</si>
  <si>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</si>
  <si>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</si>
  <si>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</si>
  <si>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</si>
  <si>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</si>
  <si>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</si>
  <si>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</si>
  <si>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</si>
  <si>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</si>
  <si>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</si>
  <si>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</si>
  <si>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</si>
  <si>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</si>
  <si>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</si>
  <si>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</si>
  <si>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</si>
  <si>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</si>
  <si>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</si>
  <si>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</si>
  <si>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</si>
  <si>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</si>
  <si>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</si>
  <si>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</si>
  <si>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</si>
  <si>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</si>
  <si>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</si>
  <si>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</si>
  <si>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</si>
  <si>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</si>
  <si>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</si>
  <si>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</si>
  <si>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</si>
  <si>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</si>
  <si>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</si>
  <si>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</si>
  <si>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</si>
  <si>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</si>
  <si>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</si>
  <si>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</si>
  <si>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</si>
  <si>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</si>
  <si>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</si>
  <si>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</si>
  <si>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</si>
  <si>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</si>
  <si>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</si>
  <si>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</si>
  <si>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</si>
  <si>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</si>
  <si>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</si>
  <si>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</si>
  <si>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</si>
  <si>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</si>
  <si>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</si>
  <si>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</si>
  <si>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</si>
  <si>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</si>
  <si>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</si>
  <si>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</si>
  <si>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</si>
  <si>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</si>
  <si>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</si>
  <si>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</si>
  <si>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</si>
  <si>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</si>
  <si>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</si>
  <si>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</si>
  <si>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</si>
  <si>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</si>
  <si>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</si>
  <si>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</si>
  <si>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</si>
  <si>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</si>
  <si>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</si>
  <si>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</si>
  <si>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</si>
  <si>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</si>
  <si>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</si>
  <si>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</si>
  <si>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</si>
  <si>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</si>
  <si>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</si>
  <si>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</si>
  <si>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</si>
  <si>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</si>
  <si>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</si>
  <si>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</si>
  <si>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</si>
  <si>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</si>
  <si>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</si>
  <si>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</si>
  <si>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</si>
  <si>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</si>
  <si>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</si>
  <si>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</si>
  <si>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</si>
  <si>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</si>
  <si>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</si>
  <si>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</si>
  <si>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</si>
  <si>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</si>
  <si>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</si>
  <si>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</si>
  <si>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</si>
  <si>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</si>
  <si>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</si>
  <si>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</si>
  <si>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</si>
  <si>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</si>
  <si>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</si>
  <si>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</si>
  <si>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</si>
  <si>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</si>
  <si>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</si>
  <si>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</si>
  <si>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</si>
  <si>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</si>
  <si>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</si>
  <si>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</si>
  <si>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</si>
  <si>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</si>
  <si>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</si>
  <si>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</si>
  <si>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</si>
  <si>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</si>
  <si>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</si>
  <si>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</si>
  <si>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</si>
  <si>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</si>
  <si>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</si>
  <si>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</si>
  <si>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</si>
  <si>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</si>
  <si>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</si>
  <si>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</si>
  <si>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</si>
  <si>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</si>
  <si>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</si>
  <si>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</si>
  <si>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</si>
  <si>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</si>
  <si>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</si>
  <si>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</si>
  <si>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</si>
  <si>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</si>
  <si>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</si>
  <si>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</si>
  <si>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</si>
  <si>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</si>
  <si>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</si>
  <si>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</si>
  <si>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</si>
  <si>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</si>
  <si>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</si>
  <si>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</si>
  <si>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</si>
  <si>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</si>
  <si>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</si>
  <si>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</si>
  <si>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</si>
  <si>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</si>
  <si>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</si>
  <si>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</si>
  <si>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</si>
  <si>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</si>
  <si>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</si>
  <si>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</si>
  <si>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</si>
  <si>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</si>
  <si>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</si>
  <si>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</si>
  <si>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</si>
  <si>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</si>
  <si>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</si>
  <si>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</si>
  <si>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</si>
  <si>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</si>
  <si>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</si>
  <si>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</si>
  <si>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</si>
  <si>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</si>
  <si>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</si>
  <si>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</si>
  <si>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</si>
  <si>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</si>
  <si>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</si>
  <si>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</si>
  <si>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</si>
  <si>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</si>
  <si>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</si>
  <si>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</si>
  <si>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</si>
  <si>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</si>
  <si>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</si>
  <si>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</si>
  <si>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</si>
  <si>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</si>
  <si>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</si>
  <si>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</si>
  <si>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</si>
  <si>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</si>
  <si>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</si>
  <si>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</si>
  <si>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</si>
  <si>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</si>
  <si>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</si>
  <si>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</si>
  <si>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</si>
  <si>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</si>
  <si>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</si>
  <si>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</si>
  <si>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</si>
  <si>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</si>
  <si>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</si>
  <si>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</si>
  <si>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</si>
  <si>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</si>
  <si>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</si>
  <si>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</si>
  <si>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</si>
  <si>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</si>
  <si>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</si>
  <si>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</si>
  <si>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</si>
  <si>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</si>
  <si>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</si>
  <si>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</si>
  <si>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</si>
  <si>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</si>
  <si>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</si>
  <si>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</si>
  <si>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</si>
  <si>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</si>
  <si>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</si>
  <si>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</si>
  <si>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</si>
  <si>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</si>
  <si>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</si>
  <si>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</si>
  <si>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</si>
  <si>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</si>
  <si>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</si>
  <si>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</si>
  <si>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</si>
  <si>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</si>
  <si>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</si>
  <si>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</si>
  <si>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</si>
  <si>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</si>
  <si>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</si>
  <si>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</si>
  <si>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</si>
  <si>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</si>
  <si>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</si>
  <si>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</si>
  <si>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</si>
  <si>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</si>
  <si>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</si>
  <si>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</si>
  <si>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</si>
  <si>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</si>
  <si>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</si>
  <si>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</si>
  <si>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</si>
  <si>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</si>
  <si>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</si>
  <si>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</si>
  <si>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</si>
  <si>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</si>
  <si>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</si>
  <si>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</si>
  <si>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</si>
  <si>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</si>
  <si>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</si>
  <si>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</si>
  <si>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</si>
  <si>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</si>
  <si>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</si>
  <si>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</si>
  <si>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</si>
  <si>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</si>
  <si>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</si>
  <si>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</si>
  <si>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</si>
  <si>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</si>
  <si>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</si>
  <si>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</si>
  <si>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</si>
  <si>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</si>
  <si>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</si>
  <si>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</si>
  <si>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</si>
  <si>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</si>
  <si>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</si>
  <si>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</si>
  <si>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</si>
  <si>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</si>
  <si>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</si>
  <si>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</si>
  <si>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</si>
  <si>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</si>
  <si>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</si>
  <si>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</si>
  <si>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</si>
  <si>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</si>
  <si>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</si>
  <si>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</si>
  <si>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</si>
  <si>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</si>
  <si>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</si>
  <si>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</si>
  <si>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</si>
  <si>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</si>
  <si>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</si>
  <si>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</si>
  <si>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</si>
  <si>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</si>
  <si>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</si>
  <si>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</si>
  <si>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</si>
  <si>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</si>
  <si>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</si>
  <si>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</si>
  <si>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</si>
  <si>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</si>
  <si>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</si>
  <si>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</si>
  <si>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</si>
  <si>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</si>
  <si>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</si>
  <si>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</si>
  <si>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</si>
  <si>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</si>
  <si>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</si>
  <si>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</si>
  <si>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</si>
  <si>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</si>
  <si>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</si>
  <si>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</si>
  <si>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</si>
  <si>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</si>
  <si>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</si>
  <si>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</si>
  <si>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</si>
  <si>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</si>
  <si>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</si>
  <si>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</si>
  <si>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</si>
  <si>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</si>
  <si>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</si>
  <si>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</si>
  <si>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</si>
  <si>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</si>
  <si>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</si>
  <si>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</si>
  <si>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</si>
  <si>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</si>
  <si>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</si>
  <si>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</si>
  <si>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</si>
  <si>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</si>
  <si>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</si>
  <si>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</si>
  <si>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</si>
  <si>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</si>
  <si>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</si>
  <si>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</si>
  <si>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</si>
  <si>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</si>
  <si>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</si>
  <si>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</si>
  <si>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</si>
  <si>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</si>
  <si>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</si>
  <si>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</si>
  <si>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</si>
  <si>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</si>
  <si>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</si>
  <si>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</si>
  <si>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</si>
  <si>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</si>
  <si>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</si>
  <si>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</si>
  <si>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</si>
  <si>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</si>
  <si>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</si>
  <si>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</si>
  <si>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</si>
  <si>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</si>
  <si>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</si>
  <si>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</si>
  <si>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</si>
  <si>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</si>
  <si>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</si>
  <si>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</si>
  <si>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</si>
  <si>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</si>
  <si>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</si>
  <si>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</si>
  <si>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</si>
  <si>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</si>
  <si>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</si>
  <si>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</si>
  <si>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</si>
  <si>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</si>
  <si>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</si>
  <si>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</si>
  <si>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</si>
  <si>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</si>
  <si>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</si>
  <si>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</si>
  <si>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</si>
  <si>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</si>
  <si>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</si>
  <si>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</si>
  <si>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</si>
  <si>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</si>
  <si>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</si>
  <si>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</si>
  <si>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</si>
  <si>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</si>
  <si>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</si>
  <si>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</si>
  <si>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</si>
  <si>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</si>
  <si>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</si>
  <si>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</si>
  <si>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</si>
  <si>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</si>
  <si>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</si>
  <si>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</si>
  <si>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</si>
  <si>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</si>
  <si>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</si>
  <si>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</si>
  <si>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</si>
  <si>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</si>
  <si>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</si>
  <si>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</si>
  <si>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</si>
  <si>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</si>
  <si>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</si>
  <si>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</si>
  <si>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</si>
  <si>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</si>
  <si>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</si>
  <si>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</si>
  <si>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</si>
  <si>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</si>
  <si>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</si>
  <si>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</si>
  <si>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</si>
  <si>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</si>
  <si>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</si>
  <si>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</si>
  <si>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</si>
  <si>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</si>
  <si>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</si>
  <si>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</si>
  <si>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</si>
  <si>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</si>
  <si>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</si>
  <si>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</si>
  <si>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</si>
  <si>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</si>
  <si>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</si>
  <si>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</si>
  <si>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</si>
  <si>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</si>
  <si>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</si>
  <si>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</si>
  <si>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</si>
  <si>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</si>
  <si>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</si>
  <si>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</si>
  <si>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</si>
  <si>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</si>
  <si>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</si>
  <si>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</si>
  <si>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</si>
  <si>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</si>
  <si>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</si>
  <si>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</si>
  <si>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</si>
  <si>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</si>
  <si>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</si>
  <si>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</si>
  <si>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</si>
  <si>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</si>
  <si>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</si>
  <si>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</si>
  <si>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</si>
  <si>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</si>
  <si>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</si>
  <si>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</si>
  <si>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</si>
  <si>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</si>
  <si>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</si>
  <si>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</si>
  <si>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</si>
  <si>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</si>
  <si>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</si>
  <si>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</si>
  <si>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</si>
  <si>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</si>
  <si>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</si>
  <si>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</si>
  <si>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</si>
  <si>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</si>
  <si>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</si>
  <si>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</si>
  <si>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</si>
  <si>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</si>
  <si>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</si>
  <si>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</si>
  <si>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</si>
  <si>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</si>
  <si>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</si>
  <si>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</si>
  <si>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</si>
  <si>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</si>
  <si>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</si>
  <si>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</si>
  <si>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</si>
  <si>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</si>
  <si>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</si>
  <si>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</si>
  <si>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</si>
  <si>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</si>
  <si>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</si>
  <si>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</si>
  <si>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</si>
  <si>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</si>
  <si>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</si>
  <si>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</si>
  <si>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</si>
  <si>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</si>
  <si>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</si>
  <si>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</si>
  <si>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</si>
  <si>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</si>
  <si>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</si>
  <si>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</si>
  <si>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</si>
  <si>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</si>
  <si>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</si>
  <si>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</si>
  <si>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</si>
  <si>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</si>
  <si>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</si>
  <si>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</si>
  <si>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</si>
  <si>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</si>
  <si>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</si>
  <si>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</si>
  <si>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</si>
  <si>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</si>
  <si>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</si>
  <si>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</si>
  <si>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</si>
  <si>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</si>
  <si>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</si>
  <si>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</si>
  <si>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</si>
  <si>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</si>
  <si>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</si>
  <si>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</si>
  <si>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</si>
  <si>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</si>
  <si>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</si>
  <si>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</si>
  <si>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</si>
  <si>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</si>
  <si>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</si>
  <si>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</si>
  <si>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</si>
  <si>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</si>
  <si>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</si>
  <si>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</si>
  <si>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</si>
  <si>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</si>
  <si>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</si>
  <si>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</si>
  <si>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</si>
  <si>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</si>
  <si>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</si>
  <si>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</si>
  <si>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</si>
  <si>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</si>
  <si>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</si>
  <si>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</si>
  <si>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</si>
  <si>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</si>
  <si>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</si>
  <si>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</si>
  <si>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</si>
  <si>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</si>
  <si>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</si>
  <si>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</si>
  <si>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</si>
  <si>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</si>
  <si>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</si>
  <si>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</si>
  <si>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</si>
  <si>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</si>
  <si>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</si>
  <si>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</si>
  <si>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</si>
  <si>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</si>
  <si>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</si>
  <si>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</si>
  <si>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</si>
  <si>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</si>
  <si>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</si>
  <si>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</si>
  <si>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</si>
  <si>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</si>
  <si>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</si>
  <si>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</si>
  <si>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</si>
  <si>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</si>
  <si>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</si>
  <si>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</si>
  <si>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</si>
  <si>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</si>
  <si>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</si>
  <si>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</si>
  <si>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</si>
  <si>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</si>
  <si>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</si>
  <si>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</si>
  <si>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</si>
  <si>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</si>
  <si>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</si>
  <si>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</si>
  <si>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</si>
  <si>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</si>
  <si>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</si>
  <si>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</si>
  <si>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</si>
  <si>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</si>
  <si>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</si>
  <si>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</si>
  <si>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</si>
  <si>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</si>
  <si>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</si>
  <si>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</si>
  <si>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</si>
  <si>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</si>
  <si>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</si>
  <si>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</si>
  <si>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</si>
  <si>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</si>
  <si>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</si>
  <si>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</si>
  <si>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</si>
  <si>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</si>
  <si>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</si>
  <si>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</si>
  <si>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</si>
  <si>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</si>
  <si>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</si>
  <si>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</si>
  <si>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</si>
  <si>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</si>
  <si>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</si>
  <si>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</si>
  <si>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</si>
  <si>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</si>
  <si>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</si>
  <si>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</si>
  <si>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</si>
  <si>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</si>
  <si>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</si>
  <si>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</si>
  <si>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</si>
  <si>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</si>
  <si>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</si>
  <si>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</si>
  <si>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</si>
  <si>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</si>
  <si>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</si>
  <si>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</si>
  <si>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</si>
  <si>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</si>
  <si>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</si>
  <si>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</si>
  <si>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</si>
  <si>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</si>
  <si>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</si>
  <si>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</si>
  <si>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</si>
  <si>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</si>
  <si>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</si>
  <si>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</si>
  <si>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</si>
  <si>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</si>
  <si>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</si>
  <si>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</si>
  <si>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</si>
  <si>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</si>
  <si>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</si>
  <si>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</si>
  <si>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</si>
  <si>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</si>
  <si>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</si>
  <si>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</si>
  <si>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</si>
  <si>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</si>
  <si>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</si>
  <si>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</si>
  <si>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</si>
  <si>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</si>
  <si>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</si>
  <si>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</si>
  <si>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</si>
  <si>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</si>
  <si>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</si>
  <si>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</si>
  <si>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</si>
  <si>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</si>
  <si>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</si>
  <si>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</si>
  <si>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</si>
  <si>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</si>
  <si>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</si>
  <si>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</si>
  <si>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</si>
  <si>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</si>
  <si>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</si>
  <si>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</si>
  <si>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</si>
  <si>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</si>
  <si>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</si>
  <si>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</si>
  <si>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</si>
  <si>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</si>
  <si>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</si>
  <si>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</si>
  <si>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</si>
  <si>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</si>
  <si>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</si>
  <si>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</si>
  <si>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</si>
  <si>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</si>
  <si>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</si>
  <si>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</si>
  <si>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</si>
  <si>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</si>
  <si>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</si>
  <si>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</si>
  <si>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</si>
  <si>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</si>
  <si>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</si>
  <si>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</si>
  <si>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</si>
  <si>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</si>
  <si>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</si>
  <si>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</si>
  <si>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</si>
  <si>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</si>
  <si>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</si>
  <si>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</si>
  <si>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</si>
  <si>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</si>
  <si>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</si>
  <si>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</si>
  <si>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</si>
  <si>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</si>
  <si>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</si>
  <si>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</si>
  <si>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</si>
  <si>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</si>
  <si>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</si>
  <si>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</si>
  <si>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</si>
  <si>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</si>
  <si>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</si>
  <si>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</si>
  <si>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</si>
  <si>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</si>
  <si>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</si>
  <si>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</si>
  <si>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</si>
  <si>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</si>
  <si>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</si>
  <si>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</si>
  <si>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</si>
  <si>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</si>
  <si>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</si>
  <si>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</si>
  <si>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</si>
  <si>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</si>
  <si>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</si>
  <si>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</si>
  <si>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</si>
  <si>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</si>
  <si>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</si>
  <si>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</si>
  <si>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</si>
  <si>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</si>
  <si>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</si>
  <si>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</si>
  <si>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</si>
  <si>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</si>
  <si>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</si>
  <si>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</si>
  <si>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</si>
  <si>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</si>
  <si>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</si>
  <si>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</si>
  <si>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</si>
  <si>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</si>
  <si>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</si>
  <si>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</si>
  <si>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</si>
  <si>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</si>
  <si>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</si>
  <si>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</si>
  <si>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</si>
  <si>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</si>
  <si>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</si>
  <si>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</si>
  <si>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</si>
  <si>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</si>
  <si>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</si>
  <si>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</si>
  <si>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</si>
  <si>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</si>
  <si>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</si>
  <si>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</si>
  <si>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</si>
  <si>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</si>
  <si>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</si>
  <si>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</si>
  <si>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</si>
  <si>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</si>
  <si>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</si>
  <si>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</si>
  <si>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</si>
  <si>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</si>
  <si>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</si>
  <si>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</si>
  <si>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</si>
  <si>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</si>
  <si>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</si>
  <si>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</si>
  <si>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</si>
  <si>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</si>
  <si>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</si>
  <si>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</si>
  <si>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</si>
  <si>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</si>
  <si>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</si>
  <si>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</si>
  <si>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</si>
  <si>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</si>
  <si>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</si>
  <si>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</si>
  <si>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</si>
  <si>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</si>
  <si>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</si>
  <si>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</si>
  <si>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</si>
  <si>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</si>
  <si>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</si>
  <si>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</si>
  <si>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</si>
  <si>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</si>
  <si>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</si>
  <si>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</si>
  <si>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</si>
  <si>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</si>
  <si>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</si>
  <si>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</si>
  <si>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</si>
  <si>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</si>
  <si>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</si>
  <si>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</si>
  <si>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</si>
  <si>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</si>
  <si>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</si>
  <si>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</si>
  <si>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</si>
  <si>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</si>
  <si>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</si>
  <si>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</si>
  <si>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</si>
  <si>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</si>
  <si>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</si>
  <si>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</si>
  <si>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</si>
  <si>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</si>
  <si>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</si>
  <si>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</si>
  <si>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</si>
  <si>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</si>
  <si>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</si>
  <si>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</si>
  <si>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</si>
  <si>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</si>
  <si>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</si>
  <si>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</si>
  <si>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</si>
  <si>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</si>
  <si>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</si>
  <si>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</si>
  <si>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</si>
  <si>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</si>
  <si>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</si>
  <si>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</si>
  <si>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</si>
  <si>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</si>
  <si>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</si>
  <si>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</si>
  <si>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</si>
  <si>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</si>
  <si>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</si>
  <si>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</si>
  <si>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</si>
  <si>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</si>
  <si>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</si>
  <si>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</si>
  <si>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</si>
  <si>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</si>
  <si>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</si>
  <si>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</si>
  <si>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</si>
  <si>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</si>
  <si>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</si>
  <si>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</si>
  <si>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</si>
  <si>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</si>
  <si>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</si>
  <si>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</si>
  <si>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</si>
  <si>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</si>
  <si>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</si>
  <si>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</si>
  <si>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</si>
  <si>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</si>
  <si>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</si>
  <si>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</si>
  <si>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</si>
  <si>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</si>
  <si>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</si>
  <si>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</si>
  <si>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</si>
  <si>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</si>
  <si>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</si>
  <si>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</si>
  <si>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</si>
  <si>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</si>
  <si>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</si>
  <si>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</si>
  <si>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</si>
  <si>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</si>
  <si>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</si>
  <si>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</si>
  <si>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</si>
  <si>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</si>
  <si>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</si>
  <si>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</si>
  <si>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</si>
  <si>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</si>
  <si>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</si>
  <si>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</si>
  <si>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</si>
  <si>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</si>
  <si>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</si>
  <si>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</si>
  <si>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</si>
  <si>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</si>
  <si>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</si>
  <si>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</si>
  <si>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</si>
  <si>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</si>
  <si>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</si>
  <si>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</si>
  <si>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</si>
  <si>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</si>
  <si>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</si>
  <si>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</si>
  <si>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</si>
  <si>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</si>
  <si>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</si>
  <si>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</si>
  <si>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</si>
  <si>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</si>
  <si>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</si>
  <si>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</si>
  <si>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</si>
  <si>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</si>
  <si>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</si>
  <si>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</si>
  <si>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</si>
  <si>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</si>
  <si>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</si>
  <si>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</si>
  <si>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</si>
  <si>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</si>
  <si>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</si>
  <si>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</si>
  <si>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</si>
  <si>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</si>
  <si>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</si>
  <si>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</si>
  <si>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</si>
  <si>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</si>
  <si>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</si>
  <si>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</si>
  <si>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</si>
  <si>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</si>
  <si>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</si>
  <si>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</si>
  <si>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</si>
  <si>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</si>
  <si>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</si>
  <si>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</si>
  <si>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</si>
  <si>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</si>
  <si>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</si>
  <si>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</si>
  <si>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</si>
  <si>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</si>
  <si>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</si>
  <si>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</si>
  <si>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</si>
  <si>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</si>
  <si>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</si>
  <si>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</si>
  <si>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</si>
  <si>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</si>
  <si>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</si>
  <si>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</si>
  <si>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</si>
  <si>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</si>
  <si>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</si>
  <si>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</si>
  <si>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</si>
  <si>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</si>
  <si>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</si>
  <si>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</si>
  <si>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</si>
  <si>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</si>
  <si>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</si>
  <si>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</si>
  <si>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</si>
  <si>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</si>
  <si>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</si>
  <si>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</si>
  <si>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</si>
  <si>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</si>
  <si>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</si>
  <si>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</si>
  <si>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</si>
  <si>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</si>
  <si>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</si>
  <si>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</si>
  <si>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</si>
  <si>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</si>
  <si>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</si>
  <si>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</si>
  <si>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</si>
  <si>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</si>
  <si>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</si>
  <si>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</si>
  <si>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</si>
  <si>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</si>
  <si>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</si>
  <si>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</si>
  <si>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</si>
  <si>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</si>
  <si>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</si>
  <si>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</si>
  <si>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</si>
  <si>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</si>
  <si>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</si>
  <si>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</si>
  <si>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</si>
  <si>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</si>
  <si>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</si>
  <si>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</si>
  <si>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</si>
  <si>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</si>
  <si>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</si>
  <si>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</si>
  <si>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</si>
  <si>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</si>
  <si>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</si>
  <si>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</si>
  <si>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</si>
  <si>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</si>
  <si>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</si>
  <si>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</si>
  <si>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</si>
  <si>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</si>
  <si>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</si>
  <si>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</si>
  <si>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</si>
  <si>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</si>
  <si>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</si>
  <si>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</si>
  <si>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</si>
  <si>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</si>
  <si>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</si>
  <si>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</si>
  <si>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</si>
  <si>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</si>
  <si>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</si>
  <si>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</si>
  <si>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</si>
  <si>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</si>
  <si>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</si>
  <si>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</si>
  <si>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</si>
  <si>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</si>
  <si>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</si>
  <si>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</si>
  <si>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</si>
  <si>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</si>
  <si>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</si>
  <si>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</si>
  <si>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</si>
  <si>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</si>
  <si>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</si>
  <si>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</si>
  <si>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</si>
  <si>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</si>
  <si>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</si>
  <si>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</si>
  <si>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</si>
  <si>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</si>
  <si>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</si>
  <si>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</si>
  <si>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</si>
  <si>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</si>
  <si>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</si>
  <si>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</si>
  <si>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</si>
  <si>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</si>
  <si>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</si>
  <si>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</si>
  <si>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</si>
  <si>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</si>
  <si>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</si>
  <si>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</si>
  <si>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</si>
  <si>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</si>
  <si>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</si>
  <si>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</si>
  <si>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</si>
  <si>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</si>
  <si>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</si>
  <si>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</si>
  <si>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</si>
  <si>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</si>
  <si>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</si>
  <si>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</si>
  <si>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</si>
  <si>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</si>
  <si>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</si>
  <si>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</si>
  <si>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</si>
  <si>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</si>
  <si>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</si>
  <si>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</si>
  <si>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</si>
  <si>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</si>
  <si>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</si>
  <si>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</si>
  <si>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</si>
  <si>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</si>
  <si>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</si>
  <si>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</si>
  <si>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</si>
  <si>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</si>
  <si>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</si>
  <si>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</si>
  <si>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</si>
  <si>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</si>
  <si>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</si>
  <si>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</si>
  <si>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</si>
  <si>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</si>
  <si>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</si>
  <si>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</si>
  <si>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</si>
  <si>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</si>
  <si>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</si>
  <si>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</si>
  <si>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</si>
  <si>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</si>
  <si>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</si>
  <si>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</si>
  <si>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</si>
  <si>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</si>
  <si>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</si>
  <si>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</si>
  <si>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</si>
  <si>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</si>
  <si>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</si>
  <si>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</si>
  <si>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</si>
  <si>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</si>
  <si>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</si>
  <si>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</si>
  <si>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</si>
  <si>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</si>
  <si>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</si>
  <si>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</si>
  <si>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</si>
  <si>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</si>
  <si>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</si>
  <si>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</si>
  <si>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</si>
  <si>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</si>
  <si>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</si>
  <si>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</si>
  <si>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</si>
  <si>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</si>
  <si>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</si>
  <si>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</si>
  <si>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</si>
  <si>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</si>
  <si>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</si>
  <si>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</si>
  <si>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</si>
  <si>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</si>
  <si>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</si>
  <si>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</si>
  <si>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</si>
  <si>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</si>
  <si>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</si>
  <si>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</si>
  <si>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</si>
  <si>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</si>
  <si>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</si>
  <si>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</si>
  <si>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</si>
  <si>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</si>
  <si>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</si>
  <si>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</si>
  <si>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</si>
  <si>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</si>
  <si>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</si>
  <si>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</si>
  <si>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</si>
  <si>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</si>
  <si>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</si>
  <si>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</si>
  <si>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</si>
  <si>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</si>
  <si>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</si>
  <si>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</si>
  <si>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</si>
  <si>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</si>
  <si>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</si>
  <si>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</si>
  <si>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</si>
  <si>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</si>
  <si>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</si>
  <si>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</si>
  <si>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</si>
  <si>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</si>
  <si>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</si>
  <si>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</si>
  <si>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</si>
  <si>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</si>
  <si>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</si>
  <si>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</si>
  <si>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</si>
  <si>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</si>
  <si>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</si>
  <si>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</si>
  <si>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</si>
  <si>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</si>
  <si>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</si>
  <si>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</si>
  <si>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</si>
  <si>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</si>
  <si>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</si>
  <si>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</si>
  <si>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</si>
  <si>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</si>
  <si>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</si>
  <si>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</si>
  <si>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</si>
  <si>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</si>
  <si>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</si>
  <si>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</si>
  <si>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</si>
  <si>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</si>
  <si>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</si>
  <si>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</si>
  <si>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</si>
  <si>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</si>
  <si>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</si>
  <si>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</si>
  <si>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</si>
  <si>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</si>
  <si>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</si>
  <si>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</si>
  <si>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</si>
  <si>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</si>
  <si>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</si>
  <si>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</si>
  <si>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</si>
  <si>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</si>
  <si>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</si>
  <si>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</si>
  <si>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</si>
  <si>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</si>
  <si>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</si>
  <si>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</si>
  <si>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</si>
  <si>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</si>
  <si>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</si>
  <si>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</si>
  <si>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</si>
  <si>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</si>
  <si>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</si>
  <si>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</si>
  <si>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</si>
  <si>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</si>
  <si>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</si>
  <si>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</si>
  <si>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</si>
  <si>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</si>
  <si>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</si>
  <si>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</si>
  <si>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</si>
  <si>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</si>
  <si>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</si>
  <si>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</si>
  <si>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</si>
  <si>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</si>
  <si>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</si>
  <si>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</si>
  <si>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</si>
  <si>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</si>
  <si>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</si>
  <si>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</si>
  <si>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</si>
  <si>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</si>
  <si>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</si>
  <si>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</si>
  <si>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</si>
  <si>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</si>
  <si>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</si>
  <si>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</si>
  <si>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</si>
  <si>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</si>
  <si>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</si>
  <si>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</si>
  <si>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</si>
  <si>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</si>
  <si>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</si>
  <si>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</si>
  <si>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</si>
  <si>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</si>
  <si>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</si>
  <si>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</si>
  <si>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</si>
  <si>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</si>
  <si>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</si>
  <si>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</si>
  <si>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</si>
  <si>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</si>
  <si>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</si>
  <si>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</si>
  <si>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</si>
  <si>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</si>
  <si>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</si>
  <si>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</si>
  <si>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</si>
  <si>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</si>
  <si>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</si>
  <si>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</si>
  <si>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</si>
  <si>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</si>
  <si>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</si>
  <si>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</si>
  <si>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</si>
  <si>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</si>
  <si>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</si>
  <si>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</si>
  <si>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</si>
  <si>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</si>
  <si>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</si>
  <si>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</si>
  <si>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</si>
  <si>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</si>
  <si>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</si>
  <si>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</si>
  <si>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</si>
  <si>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</si>
  <si>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</si>
  <si>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</si>
  <si>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</si>
  <si>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</si>
  <si>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</si>
  <si>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</si>
  <si>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</si>
  <si>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</si>
  <si>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</si>
  <si>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</si>
  <si>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</si>
  <si>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</si>
  <si>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</si>
  <si>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</si>
  <si>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</si>
  <si>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</si>
  <si>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</si>
  <si>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</si>
  <si>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</si>
  <si>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</si>
  <si>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</si>
  <si>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</si>
  <si>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</si>
  <si>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</si>
  <si>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</si>
  <si>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</si>
  <si>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</si>
  <si>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</si>
  <si>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</si>
  <si>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</si>
  <si>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</si>
  <si>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</si>
  <si>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</si>
  <si>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</si>
  <si>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</si>
  <si>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</si>
  <si>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</si>
  <si>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</si>
  <si>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</si>
  <si>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</si>
  <si>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</si>
  <si>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</si>
  <si>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</si>
  <si>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</si>
  <si>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</si>
  <si>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</si>
  <si>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</si>
  <si>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</si>
  <si>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</si>
  <si>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</si>
  <si>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</si>
  <si>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</si>
  <si>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</si>
  <si>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</si>
  <si>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</si>
  <si>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</si>
  <si>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</si>
  <si>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</si>
  <si>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</si>
  <si>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</si>
  <si>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</si>
  <si>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</si>
  <si>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</si>
  <si>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</si>
  <si>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</si>
  <si>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</si>
  <si>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</si>
  <si>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</si>
  <si>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</si>
  <si>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</si>
  <si>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</si>
  <si>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</si>
  <si>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</si>
  <si>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</si>
  <si>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</si>
  <si>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</si>
  <si>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</si>
  <si>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</si>
  <si>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</si>
  <si>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</si>
  <si>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</si>
  <si>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</si>
  <si>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</si>
  <si>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</si>
  <si>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</si>
  <si>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</si>
  <si>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</si>
  <si>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</si>
  <si>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</si>
  <si>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</si>
  <si>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</si>
  <si>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</si>
  <si>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</si>
  <si>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</si>
  <si>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</si>
  <si>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</si>
  <si>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</si>
  <si>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</si>
  <si>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</si>
  <si>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</si>
  <si>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</si>
  <si>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</si>
  <si>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</si>
  <si>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</si>
  <si>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</si>
  <si>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</si>
  <si>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</si>
  <si>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</si>
  <si>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</si>
  <si>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</si>
  <si>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</si>
  <si>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</si>
  <si>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</si>
  <si>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</si>
  <si>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</si>
  <si>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</si>
  <si>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</si>
  <si>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</si>
  <si>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</si>
  <si>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</si>
  <si>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</si>
  <si>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</si>
  <si>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</si>
  <si>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</si>
  <si>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</si>
  <si>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</si>
  <si>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</si>
  <si>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</si>
  <si>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</si>
  <si>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</si>
  <si>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</si>
  <si>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</si>
  <si>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</si>
  <si>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</si>
  <si>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</si>
  <si>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</si>
  <si>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</si>
  <si>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</si>
  <si>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</si>
  <si>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</si>
  <si>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</si>
  <si>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</si>
  <si>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</si>
  <si>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</si>
  <si>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</si>
  <si>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</si>
  <si>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</si>
  <si>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</si>
  <si>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</si>
  <si>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</si>
  <si>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</si>
  <si>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</si>
  <si>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</si>
  <si>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</si>
  <si>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</si>
  <si>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</si>
  <si>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</si>
  <si>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</si>
  <si>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</si>
  <si>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</si>
  <si>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</si>
  <si>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</si>
  <si>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</si>
  <si>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</si>
  <si>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</si>
  <si>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</si>
  <si>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</si>
  <si>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</si>
  <si>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</si>
  <si>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</si>
  <si>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</si>
  <si>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</si>
  <si>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</si>
  <si>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</si>
  <si>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</si>
  <si>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</si>
  <si>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</si>
  <si>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</si>
  <si>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</si>
  <si>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</si>
  <si>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</si>
  <si>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</si>
  <si>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</si>
  <si>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</si>
  <si>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</si>
  <si>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</si>
  <si>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</si>
  <si>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</si>
  <si>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</si>
  <si>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</si>
  <si>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</si>
  <si>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</si>
  <si>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</si>
  <si>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</si>
  <si>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</si>
  <si>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</si>
  <si>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</si>
  <si>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</si>
  <si>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</si>
  <si>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</si>
  <si>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</si>
  <si>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</si>
  <si>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</si>
  <si>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</si>
  <si>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</si>
  <si>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</si>
  <si>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</si>
  <si>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</si>
  <si>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</si>
  <si>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</si>
  <si>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</si>
  <si>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</si>
  <si>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</si>
  <si>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</si>
  <si>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</si>
  <si>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</si>
  <si>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</si>
  <si>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</si>
  <si>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</si>
  <si>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</si>
  <si>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</si>
  <si>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</si>
  <si>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</si>
  <si>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</si>
  <si>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</si>
  <si>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</si>
  <si>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</si>
  <si>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</si>
  <si>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</si>
  <si>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</si>
  <si>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</si>
  <si>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</si>
  <si>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</si>
  <si>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</si>
  <si>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</si>
  <si>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</si>
  <si>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</si>
  <si>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</si>
  <si>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</si>
  <si>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</si>
  <si>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</si>
  <si>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</si>
  <si>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</si>
  <si>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</si>
  <si>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</si>
  <si>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</si>
  <si>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</si>
  <si>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</si>
  <si>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</si>
  <si>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</si>
  <si>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</si>
  <si>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</si>
  <si>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</si>
  <si>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</si>
  <si>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</si>
  <si>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</si>
  <si>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</si>
  <si>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</si>
  <si>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</si>
  <si>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</si>
  <si>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</si>
  <si>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</si>
  <si>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</si>
  <si>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</si>
  <si>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</si>
  <si>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</si>
  <si>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</si>
  <si>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</si>
  <si>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</si>
  <si>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</si>
  <si>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</si>
  <si>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</si>
  <si>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</si>
  <si>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</si>
  <si>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</si>
  <si>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</si>
  <si>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</si>
  <si>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</si>
  <si>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</si>
  <si>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</si>
  <si>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</si>
  <si>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</si>
  <si>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</si>
  <si>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</si>
  <si>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</si>
  <si>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</si>
  <si>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</si>
  <si>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</si>
  <si>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</si>
  <si>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</si>
  <si>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</si>
  <si>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</si>
  <si>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</si>
  <si>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</si>
  <si>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</si>
  <si>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</si>
  <si>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</si>
  <si>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</si>
  <si>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</si>
  <si>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</si>
  <si>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</si>
  <si>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</si>
  <si>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</si>
  <si>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</si>
  <si>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</si>
  <si>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</si>
  <si>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</si>
  <si>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</si>
  <si>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</si>
  <si>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</si>
  <si>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</si>
  <si>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</si>
  <si>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</si>
  <si>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</si>
  <si>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</si>
  <si>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</si>
  <si>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</si>
  <si>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</si>
  <si>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</si>
  <si>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</si>
  <si>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</si>
  <si>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</si>
  <si>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</si>
  <si>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</si>
  <si>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</si>
  <si>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</si>
  <si>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</si>
  <si>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</si>
  <si>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</si>
  <si>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</si>
  <si>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</si>
  <si>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</si>
  <si>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</si>
  <si>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</si>
  <si>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</si>
  <si>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</si>
  <si>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</si>
  <si>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</si>
  <si>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</si>
  <si>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</si>
  <si>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</si>
  <si>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</si>
  <si>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</si>
  <si>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</si>
  <si>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</si>
  <si>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</si>
  <si>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</si>
  <si>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</si>
  <si>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</si>
  <si>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</si>
  <si>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</si>
  <si>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</si>
  <si>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</si>
  <si>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</si>
  <si>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</si>
  <si>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</si>
  <si>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</si>
  <si>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</si>
  <si>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</si>
  <si>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</si>
  <si>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</si>
  <si>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</si>
  <si>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</si>
  <si>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</si>
  <si>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</si>
  <si>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</si>
  <si>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</si>
  <si>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</si>
  <si>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</si>
  <si>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</si>
  <si>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</si>
  <si>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</si>
  <si>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</si>
  <si>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</si>
  <si>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</si>
  <si>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</si>
  <si>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</si>
  <si>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</si>
  <si>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</si>
  <si>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</si>
  <si>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</si>
  <si>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</si>
  <si>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</si>
  <si>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</si>
  <si>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</si>
  <si>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</si>
  <si>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</si>
  <si>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</si>
  <si>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</si>
  <si>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</si>
  <si>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</si>
  <si>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</si>
  <si>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</si>
  <si>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</si>
  <si>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</si>
  <si>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</si>
  <si>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</si>
  <si>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</si>
  <si>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</si>
  <si>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</si>
  <si>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</si>
  <si>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</si>
  <si>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</si>
  <si>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</si>
  <si>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</si>
  <si>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</si>
  <si>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</si>
  <si>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</si>
  <si>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</si>
  <si>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</si>
  <si>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</si>
  <si>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</si>
  <si>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</si>
  <si>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</si>
  <si>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</si>
  <si>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</si>
  <si>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</si>
  <si>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</si>
  <si>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</si>
  <si>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</si>
  <si>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</si>
  <si>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</si>
  <si>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</si>
  <si>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</si>
  <si>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</si>
  <si>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</si>
  <si>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</si>
  <si>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</si>
  <si>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</si>
  <si>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</si>
  <si>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</si>
  <si>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</si>
  <si>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</si>
  <si>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</si>
  <si>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</si>
  <si>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</si>
  <si>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</si>
  <si>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</si>
  <si>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</si>
  <si>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</si>
  <si>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</si>
  <si>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</si>
  <si>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</si>
  <si>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</si>
  <si>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</si>
  <si>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</si>
  <si>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</si>
  <si>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</si>
  <si>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</si>
  <si>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</si>
  <si>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</si>
  <si>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</si>
  <si>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</si>
  <si>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</si>
  <si>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</si>
  <si>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</si>
  <si>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</si>
  <si>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</si>
  <si>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</si>
  <si>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</si>
  <si>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</si>
  <si>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</si>
  <si>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</si>
  <si>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</si>
  <si>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</si>
  <si>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</si>
  <si>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</si>
  <si>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</si>
  <si>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</si>
  <si>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</si>
  <si>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</si>
  <si>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</si>
  <si>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</si>
  <si>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</si>
  <si>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</si>
  <si>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</si>
  <si>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</si>
  <si>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</si>
  <si>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</si>
  <si>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</si>
  <si>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</si>
  <si>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</si>
  <si>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</si>
  <si>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</si>
  <si>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</si>
  <si>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</si>
  <si>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</si>
  <si>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</si>
  <si>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</si>
  <si>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</si>
  <si>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</si>
  <si>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</si>
  <si>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</si>
  <si>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</si>
  <si>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</si>
  <si>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</si>
  <si>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</si>
  <si>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</si>
  <si>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</si>
  <si>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</si>
  <si>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</si>
  <si>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</si>
  <si>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</si>
  <si>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</si>
  <si>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</si>
  <si>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</si>
  <si>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</si>
  <si>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</si>
  <si>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</si>
  <si>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</si>
  <si>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</si>
  <si>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</si>
  <si>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</si>
  <si>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</si>
  <si>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</si>
  <si>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</si>
  <si>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</si>
  <si>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</si>
  <si>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</si>
  <si>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</si>
  <si>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</si>
  <si>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</si>
  <si>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</si>
  <si>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</si>
  <si>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</si>
  <si>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</si>
  <si>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</si>
  <si>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</si>
  <si>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</si>
  <si>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</si>
  <si>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</si>
  <si>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</si>
  <si>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</si>
  <si>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</si>
  <si>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</si>
  <si>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</si>
  <si>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</si>
  <si>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</si>
  <si>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</si>
  <si>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</si>
  <si>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</si>
  <si>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</si>
  <si>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</si>
  <si>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</si>
  <si>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</si>
  <si>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</si>
  <si>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</si>
  <si>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</si>
  <si>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</si>
  <si>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</si>
  <si>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</si>
  <si>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</si>
  <si>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</si>
  <si>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</si>
  <si>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</si>
  <si>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</si>
  <si>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</si>
  <si>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</si>
  <si>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</si>
  <si>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</si>
  <si>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</si>
  <si>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</si>
  <si>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</si>
  <si>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</si>
  <si>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</si>
  <si>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</si>
  <si>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</si>
  <si>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</si>
  <si>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</si>
  <si>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</si>
  <si>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</si>
  <si>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</si>
  <si>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</si>
  <si>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</si>
  <si>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</si>
  <si>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</si>
  <si>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</si>
  <si>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</si>
  <si>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</si>
  <si>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</si>
  <si>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</si>
  <si>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</si>
  <si>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</si>
  <si>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</si>
  <si>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</si>
  <si>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</si>
  <si>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</si>
  <si>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</si>
  <si>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</si>
  <si>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</si>
  <si>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</si>
  <si>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</si>
  <si>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</si>
  <si>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</si>
  <si>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</si>
  <si>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</si>
  <si>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</si>
  <si>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</si>
  <si>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</si>
  <si>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</si>
  <si>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</si>
  <si>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</si>
  <si>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</si>
  <si>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</si>
  <si>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</si>
  <si>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</si>
  <si>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</si>
  <si>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</si>
  <si>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</si>
  <si>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</si>
  <si>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</si>
  <si>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</si>
  <si>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</si>
  <si>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</si>
  <si>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</si>
  <si>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</si>
  <si>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</si>
  <si>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</si>
  <si>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</si>
  <si>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</si>
  <si>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</si>
  <si>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</si>
  <si>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</si>
  <si>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</si>
  <si>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</si>
  <si>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</si>
  <si>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</si>
  <si>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</si>
  <si>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</si>
  <si>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</si>
  <si>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</si>
  <si>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</si>
  <si>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</si>
  <si>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</si>
  <si>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</si>
  <si>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</si>
  <si>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</si>
  <si>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</si>
  <si>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</si>
  <si>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</si>
  <si>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</si>
  <si>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</si>
  <si>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</si>
  <si>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</si>
  <si>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</si>
  <si>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</si>
  <si>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</si>
  <si>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</si>
  <si>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</si>
  <si>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</si>
  <si>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</si>
  <si>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</si>
  <si>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</si>
  <si>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</si>
  <si>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</si>
  <si>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</si>
  <si>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</si>
  <si>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</si>
  <si>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</si>
  <si>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</si>
  <si>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</si>
  <si>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</si>
  <si>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</si>
  <si>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</si>
  <si>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</si>
  <si>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</si>
  <si>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</si>
  <si>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</si>
  <si>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</si>
  <si>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</si>
  <si>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</si>
  <si>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</si>
  <si>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</si>
  <si>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</si>
  <si>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</si>
  <si>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</si>
  <si>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</si>
  <si>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</si>
  <si>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</si>
  <si>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</si>
  <si>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</si>
  <si>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</si>
  <si>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</si>
  <si>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</si>
  <si>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</si>
  <si>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</si>
  <si>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</si>
  <si>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</si>
  <si>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</si>
  <si>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</si>
  <si>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</si>
  <si>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</si>
  <si>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</si>
  <si>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</si>
  <si>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</si>
  <si>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</si>
  <si>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</si>
  <si>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</si>
  <si>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</si>
  <si>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</si>
  <si>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</si>
  <si>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</si>
  <si>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</si>
  <si>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</si>
  <si>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</si>
  <si>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</si>
  <si>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</si>
  <si>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</si>
  <si>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</si>
  <si>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</si>
  <si>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</si>
  <si>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</si>
  <si>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</si>
  <si>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</si>
  <si>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</si>
  <si>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</si>
  <si>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</si>
  <si>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</si>
  <si>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</si>
  <si>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</si>
  <si>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</si>
  <si>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</si>
  <si>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</si>
  <si>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</si>
  <si>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</si>
  <si>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</si>
  <si>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</si>
  <si>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</si>
  <si>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</si>
  <si>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</si>
  <si>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</si>
  <si>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</si>
  <si>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</si>
  <si>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</si>
  <si>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</si>
  <si>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</si>
  <si>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</si>
  <si>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</si>
  <si>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</si>
  <si>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</si>
  <si>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</si>
  <si>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</si>
  <si>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</si>
  <si>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</si>
  <si>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</si>
  <si>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</si>
  <si>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</si>
  <si>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</si>
  <si>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</si>
  <si>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</si>
  <si>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</si>
  <si>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</si>
  <si>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</si>
  <si>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</si>
  <si>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</si>
  <si>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</si>
  <si>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</si>
  <si>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</si>
  <si>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</si>
  <si>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</si>
  <si>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</si>
  <si>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</si>
  <si>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</si>
  <si>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</si>
  <si>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</si>
  <si>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</si>
  <si>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</si>
  <si>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</si>
  <si>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</si>
  <si>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</si>
  <si>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</si>
  <si>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</si>
  <si>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</si>
  <si>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</si>
  <si>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</si>
  <si>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</si>
  <si>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</si>
  <si>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</si>
  <si>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</si>
  <si>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</si>
  <si>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</si>
  <si>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</si>
  <si>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</si>
  <si>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</si>
  <si>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</si>
  <si>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</si>
  <si>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</si>
  <si>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</si>
  <si>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</si>
  <si>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</si>
  <si>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</si>
  <si>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</si>
  <si>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</si>
  <si>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</si>
  <si>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</si>
  <si>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</si>
  <si>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</si>
  <si>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</si>
  <si>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</si>
  <si>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</si>
  <si>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</si>
  <si>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</si>
  <si>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</si>
  <si>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</si>
  <si>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</si>
  <si>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</si>
  <si>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</si>
  <si>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</si>
  <si>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</si>
  <si>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</si>
  <si>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</si>
  <si>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</si>
  <si>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</si>
  <si>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</si>
  <si>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</si>
  <si>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</si>
  <si>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</si>
  <si>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</si>
  <si>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</si>
  <si>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</si>
  <si>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</si>
  <si>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</si>
  <si>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</si>
  <si>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</si>
  <si>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</si>
  <si>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</si>
  <si>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</si>
  <si>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</si>
  <si>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</si>
  <si>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</si>
  <si>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</si>
  <si>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</si>
  <si>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</si>
  <si>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</si>
  <si>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</si>
  <si>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</si>
  <si>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</si>
  <si>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</si>
  <si>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</si>
  <si>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</si>
  <si>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</si>
  <si>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</si>
  <si>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</si>
  <si>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</si>
  <si>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</si>
  <si>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</si>
  <si>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</si>
  <si>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</si>
  <si>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</si>
  <si>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</si>
  <si>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</si>
  <si>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</si>
  <si>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</si>
  <si>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</si>
  <si>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</si>
  <si>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</si>
  <si>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</si>
  <si>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</si>
  <si>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</si>
  <si>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</si>
  <si>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</si>
  <si>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</si>
  <si>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</si>
  <si>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</si>
  <si>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</si>
  <si>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</si>
  <si>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</si>
  <si>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</si>
  <si>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</si>
  <si>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</si>
  <si>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</si>
  <si>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</si>
  <si>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</si>
  <si>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</si>
  <si>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</si>
  <si>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</si>
  <si>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</si>
  <si>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</si>
  <si>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</si>
  <si>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</si>
  <si>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</si>
  <si>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</si>
  <si>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</si>
  <si>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</si>
  <si>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</si>
  <si>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</si>
  <si>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</si>
  <si>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</si>
  <si>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</si>
  <si>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</si>
  <si>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</si>
  <si>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</si>
  <si>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</si>
  <si>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</si>
  <si>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</si>
  <si>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</si>
  <si>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</si>
  <si>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</si>
  <si>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</si>
  <si>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</si>
  <si>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</si>
  <si>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</si>
  <si>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</si>
  <si>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</si>
  <si>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</si>
  <si>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</si>
  <si>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</si>
  <si>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</si>
  <si>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</si>
  <si>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</si>
  <si>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</si>
  <si>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</si>
  <si>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</si>
  <si>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</si>
  <si>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</si>
  <si>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</si>
  <si>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</si>
  <si>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</si>
  <si>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</si>
  <si>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</si>
  <si>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</si>
  <si>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</si>
  <si>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</si>
  <si>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</si>
  <si>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</si>
  <si>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</si>
  <si>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</si>
  <si>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</si>
  <si>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</si>
  <si>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</si>
  <si>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</si>
  <si>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</si>
  <si>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</si>
  <si>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</si>
  <si>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</si>
  <si>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</si>
  <si>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</si>
  <si>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</si>
  <si>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</si>
  <si>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</si>
  <si>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</si>
  <si>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</si>
  <si>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</si>
  <si>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</si>
  <si>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</si>
  <si>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</si>
  <si>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</si>
  <si>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</si>
  <si>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</si>
  <si>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</si>
  <si>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</si>
  <si>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</si>
  <si>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</si>
  <si>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</si>
  <si>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</si>
  <si>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</si>
  <si>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</si>
  <si>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</si>
  <si>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</si>
  <si>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</si>
  <si>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</si>
  <si>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</si>
  <si>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</si>
  <si>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</si>
  <si>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</si>
  <si>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</si>
  <si>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</si>
  <si>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</si>
  <si>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</si>
  <si>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</si>
  <si>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</si>
  <si>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</si>
  <si>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</si>
  <si>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</si>
  <si>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</si>
  <si>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</si>
  <si>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</si>
  <si>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</si>
  <si>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</si>
  <si>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</si>
  <si>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</si>
  <si>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</si>
  <si>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</si>
  <si>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</si>
  <si>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</si>
  <si>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</si>
  <si>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</si>
  <si>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</si>
  <si>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</si>
  <si>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</si>
  <si>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</si>
  <si>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</si>
  <si>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</si>
  <si>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</si>
  <si>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</si>
  <si>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</si>
  <si>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</si>
  <si>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</si>
  <si>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</si>
  <si>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</si>
  <si>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</si>
  <si>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</si>
  <si>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</si>
  <si>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</si>
  <si>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</si>
  <si>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</si>
  <si>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</si>
  <si>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</si>
  <si>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</si>
  <si>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</si>
  <si>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</si>
  <si>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</si>
  <si>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</si>
  <si>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</si>
  <si>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</si>
  <si>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</si>
  <si>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</si>
  <si>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</si>
  <si>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</si>
  <si>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</si>
  <si>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</si>
  <si>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</si>
  <si>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</si>
  <si>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</si>
  <si>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</si>
  <si>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</si>
  <si>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</si>
  <si>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</si>
  <si>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</si>
  <si>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</si>
  <si>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</si>
  <si>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</si>
  <si>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</si>
  <si>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</si>
  <si>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</si>
  <si>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</si>
  <si>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</si>
  <si>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</si>
  <si>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</si>
  <si>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</si>
  <si>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</si>
  <si>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</si>
  <si>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</si>
  <si>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</si>
  <si>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</si>
  <si>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</si>
  <si>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</si>
  <si>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</si>
  <si>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</si>
  <si>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</si>
  <si>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</si>
  <si>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</si>
  <si>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</si>
  <si>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</si>
  <si>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</si>
  <si>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</si>
  <si>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</si>
  <si>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</si>
  <si>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</si>
  <si>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</si>
  <si>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</si>
  <si>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</si>
  <si>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</si>
  <si>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</si>
  <si>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</si>
  <si>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</si>
  <si>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</si>
  <si>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</si>
  <si>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</si>
  <si>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</si>
  <si>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</si>
  <si>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</si>
  <si>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</si>
  <si>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</si>
  <si>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</si>
  <si>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</si>
  <si>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</si>
  <si>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</si>
  <si>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</si>
  <si>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</si>
  <si>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</si>
  <si>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</si>
  <si>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</si>
  <si>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</si>
  <si>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</si>
  <si>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</si>
  <si>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</si>
  <si>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</si>
  <si>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</si>
  <si>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</si>
  <si>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</si>
  <si>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</si>
  <si>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</si>
  <si>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</si>
  <si>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</si>
  <si>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</si>
  <si>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</si>
  <si>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</si>
  <si>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</si>
  <si>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</si>
  <si>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</si>
  <si>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</si>
  <si>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</si>
  <si>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</si>
  <si>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</si>
  <si>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</si>
  <si>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</si>
  <si>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</si>
  <si>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</si>
  <si>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</si>
  <si>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</si>
  <si>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</si>
  <si>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</si>
  <si>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</si>
  <si>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</si>
  <si>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</si>
  <si>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</si>
  <si>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</si>
  <si>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</si>
  <si>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</si>
  <si>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</si>
  <si>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</si>
  <si>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</si>
  <si>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</si>
  <si>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</si>
  <si>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</si>
  <si>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</si>
  <si>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</si>
  <si>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</si>
  <si>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</si>
  <si>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</si>
  <si>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</si>
  <si>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</si>
  <si>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</si>
  <si>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</si>
  <si>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</si>
  <si>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</si>
  <si>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</si>
  <si>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</si>
  <si>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</si>
  <si>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</si>
  <si>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</si>
  <si>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</si>
  <si>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</si>
  <si>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</si>
  <si>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</si>
  <si>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</si>
  <si>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</si>
  <si>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</si>
  <si>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</si>
  <si>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</si>
  <si>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</si>
  <si>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</si>
  <si>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</si>
  <si>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</si>
  <si>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</si>
  <si>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</si>
  <si>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</si>
  <si>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</si>
  <si>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</si>
  <si>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</si>
  <si>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</si>
  <si>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</si>
  <si>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</si>
  <si>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</si>
  <si>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</si>
  <si>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</si>
  <si>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</si>
  <si>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</si>
  <si>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</si>
  <si>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</si>
  <si>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</si>
  <si>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</si>
  <si>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</si>
  <si>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</si>
  <si>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</si>
  <si>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</si>
  <si>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</si>
  <si>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</si>
  <si>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</si>
  <si>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</si>
  <si>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</si>
  <si>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</si>
  <si>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</si>
  <si>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</si>
  <si>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</si>
  <si>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</si>
  <si>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</si>
  <si>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</si>
  <si>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</si>
  <si>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</si>
  <si>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</si>
  <si>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</si>
  <si>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</si>
  <si>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</si>
  <si>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</si>
  <si>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</si>
  <si>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</si>
  <si>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</si>
  <si>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</si>
  <si>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</si>
  <si>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</si>
  <si>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</si>
  <si>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</si>
  <si>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</si>
  <si>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</si>
  <si>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</si>
  <si>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</si>
  <si>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</si>
  <si>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</si>
  <si>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</si>
  <si>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</si>
  <si>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</si>
  <si>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</si>
  <si>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</si>
  <si>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</si>
  <si>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</si>
  <si>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</si>
  <si>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</si>
  <si>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</si>
  <si>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</si>
  <si>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</si>
  <si>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</si>
  <si>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</si>
  <si>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</si>
  <si>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</si>
  <si>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</si>
  <si>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</si>
  <si>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</si>
  <si>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</si>
  <si>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</si>
  <si>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</si>
  <si>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</si>
  <si>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</si>
  <si>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</si>
  <si>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</si>
  <si>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</si>
  <si>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</si>
  <si>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</si>
  <si>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</si>
  <si>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</si>
  <si>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</si>
  <si>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</si>
  <si>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</si>
  <si>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</si>
  <si>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</si>
  <si>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</si>
  <si>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</si>
  <si>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</si>
  <si>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</si>
  <si>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</si>
  <si>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</si>
  <si>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</si>
  <si>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</si>
  <si>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</si>
  <si>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</si>
  <si>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</si>
  <si>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</si>
  <si>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</si>
  <si>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</si>
  <si>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</si>
  <si>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</si>
  <si>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</si>
  <si>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</si>
  <si>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</si>
  <si>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</si>
  <si>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</si>
  <si>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</si>
  <si>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</si>
  <si>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</si>
  <si>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</si>
  <si>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</si>
  <si>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</si>
  <si>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</si>
  <si>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</si>
  <si>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</si>
  <si>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</si>
  <si>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</si>
  <si>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</si>
  <si>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</si>
  <si>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</si>
  <si>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</si>
  <si>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</si>
  <si>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</si>
  <si>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</si>
  <si>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</si>
  <si>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</si>
  <si>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</si>
  <si>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</si>
  <si>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</si>
  <si>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</si>
  <si>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</si>
  <si>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</si>
  <si>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</si>
  <si>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</si>
  <si>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</si>
  <si>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</si>
  <si>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</si>
  <si>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</si>
  <si>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</si>
  <si>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</si>
  <si>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</si>
  <si>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</si>
  <si>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</si>
  <si>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</si>
  <si>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</si>
  <si>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</si>
  <si>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</si>
  <si>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</si>
  <si>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</si>
  <si>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</si>
  <si>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</si>
  <si>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</si>
  <si>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</si>
  <si>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</si>
  <si>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</si>
  <si>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</si>
  <si>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</si>
  <si>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</si>
  <si>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</si>
  <si>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</si>
  <si>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</si>
  <si>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</si>
  <si>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</si>
  <si>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</si>
  <si>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</si>
  <si>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</si>
  <si>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</si>
  <si>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</si>
  <si>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</si>
  <si>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</si>
  <si>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</si>
  <si>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</si>
  <si>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</si>
  <si>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</si>
  <si>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</si>
  <si>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</si>
  <si>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</si>
  <si>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</si>
  <si>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</si>
  <si>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</si>
  <si>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</si>
  <si>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</si>
  <si>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</si>
  <si>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</si>
  <si>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</si>
  <si>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</si>
  <si>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</si>
  <si>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</si>
  <si>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</si>
  <si>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</si>
  <si>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</si>
  <si>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</si>
  <si>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</si>
  <si>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</si>
  <si>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</si>
  <si>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</si>
  <si>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</si>
  <si>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</si>
  <si>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</si>
  <si>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</si>
  <si>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</si>
  <si>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</si>
  <si>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</si>
  <si>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</si>
  <si>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</si>
  <si>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</si>
  <si>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</si>
  <si>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</si>
  <si>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</si>
  <si>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</si>
  <si>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</si>
  <si>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</si>
  <si>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</si>
  <si>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</si>
  <si>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</si>
  <si>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</si>
  <si>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</si>
  <si>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</si>
  <si>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</si>
  <si>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</si>
  <si>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</si>
  <si>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</si>
  <si>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</si>
  <si>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</si>
  <si>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</si>
  <si>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</si>
  <si>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</si>
  <si>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</si>
  <si>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</si>
  <si>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</si>
  <si>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</si>
  <si>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</si>
  <si>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</si>
  <si>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</si>
  <si>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</si>
  <si>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</si>
  <si>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</si>
  <si>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</si>
  <si>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</si>
  <si>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</si>
  <si>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</si>
  <si>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</si>
  <si>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</si>
  <si>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</si>
  <si>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</si>
  <si>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</si>
  <si>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</si>
  <si>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</si>
  <si>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</si>
  <si>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</si>
  <si>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</si>
  <si>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</si>
  <si>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</si>
  <si>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</si>
  <si>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</si>
  <si>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</si>
  <si>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</si>
  <si>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</si>
  <si>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</si>
  <si>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</si>
  <si>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</si>
  <si>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</si>
  <si>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</si>
  <si>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</si>
  <si>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</si>
  <si>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</si>
  <si>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</si>
  <si>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</si>
  <si>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</si>
  <si>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</si>
  <si>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</si>
  <si>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</si>
  <si>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</si>
  <si>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</si>
  <si>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</si>
  <si>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</si>
  <si>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</si>
  <si>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</si>
  <si>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</si>
  <si>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</si>
  <si>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</si>
  <si>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</si>
  <si>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</si>
  <si>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</si>
  <si>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</si>
  <si>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</si>
  <si>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</si>
  <si>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</si>
  <si>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</si>
  <si>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</si>
  <si>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</si>
  <si>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</si>
  <si>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</si>
  <si>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</si>
  <si>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</si>
  <si>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</si>
  <si>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</si>
  <si>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</si>
  <si>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</si>
  <si>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</si>
  <si>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</si>
  <si>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</si>
  <si>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</si>
  <si>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</si>
  <si>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</si>
  <si>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</si>
  <si>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</si>
  <si>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</si>
  <si>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</si>
  <si>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</si>
  <si>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</si>
  <si>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</si>
  <si>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</si>
  <si>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</si>
  <si>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</si>
  <si>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</si>
  <si>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</si>
  <si>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</si>
  <si>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</si>
  <si>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</si>
  <si>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</si>
  <si>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</si>
  <si>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</si>
  <si>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</si>
  <si>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</si>
  <si>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</si>
  <si>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</si>
  <si>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</si>
  <si>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</si>
  <si>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</si>
  <si>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</si>
  <si>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</si>
  <si>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</si>
  <si>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</si>
  <si>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</si>
  <si>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</si>
  <si>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</si>
  <si>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</si>
  <si>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</si>
  <si>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</si>
  <si>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</si>
  <si>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</si>
  <si>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</si>
  <si>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</si>
  <si>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</si>
  <si>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</si>
  <si>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</si>
  <si>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</si>
  <si>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</si>
  <si>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</si>
  <si>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</si>
  <si>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</si>
  <si>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</si>
  <si>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</si>
  <si>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</si>
  <si>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</si>
  <si>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</si>
  <si>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</si>
  <si>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</si>
  <si>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</si>
  <si>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</si>
  <si>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</si>
  <si>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</si>
  <si>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</si>
  <si>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</si>
  <si>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</si>
  <si>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</si>
  <si>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</si>
  <si>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</si>
  <si>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</si>
  <si>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</si>
  <si>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</si>
  <si>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</si>
  <si>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</si>
  <si>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</si>
  <si>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</si>
  <si>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</si>
  <si>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</si>
  <si>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</si>
  <si>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</si>
  <si>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</si>
  <si>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</si>
  <si>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</si>
  <si>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</si>
  <si>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</si>
  <si>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</si>
  <si>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</si>
  <si>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</si>
  <si>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</si>
  <si>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</si>
  <si>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</si>
  <si>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</si>
  <si>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</si>
  <si>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</si>
  <si>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</si>
  <si>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</si>
  <si>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</si>
  <si>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</si>
  <si>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</si>
  <si>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</si>
  <si>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</si>
  <si>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</si>
  <si>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</si>
  <si>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</si>
  <si>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</si>
  <si>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</si>
  <si>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</si>
  <si>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</si>
  <si>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</si>
  <si>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</si>
  <si>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</si>
  <si>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</si>
  <si>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</si>
  <si>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</si>
  <si>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</si>
  <si>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</si>
  <si>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</si>
  <si>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</si>
  <si>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</si>
  <si>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</si>
  <si>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</si>
  <si>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</si>
  <si>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</si>
  <si>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</si>
  <si>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</si>
  <si>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</si>
  <si>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</si>
  <si>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</si>
  <si>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</si>
  <si>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</si>
  <si>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</si>
  <si>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</si>
  <si>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</si>
  <si>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</si>
  <si>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</si>
  <si>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</si>
  <si>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</si>
  <si>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</si>
  <si>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</si>
  <si>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</si>
  <si>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</si>
  <si>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</si>
  <si>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</si>
  <si>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</si>
  <si>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</si>
  <si>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</si>
  <si>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</si>
  <si>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</si>
  <si>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</si>
  <si>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</si>
  <si>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</si>
  <si>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</si>
  <si>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</si>
  <si>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</si>
  <si>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</si>
  <si>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</si>
  <si>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</si>
  <si>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</si>
  <si>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</si>
  <si>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</si>
  <si>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</si>
  <si>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</si>
  <si>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</si>
  <si>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</si>
  <si>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</si>
  <si>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</si>
  <si>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</si>
  <si>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</si>
  <si>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</si>
  <si>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</si>
  <si>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</si>
  <si>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</si>
  <si>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</si>
  <si>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</si>
  <si>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</si>
  <si>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</si>
  <si>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</si>
  <si>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</si>
  <si>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</si>
  <si>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</si>
  <si>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</si>
  <si>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</si>
  <si>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</si>
  <si>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</si>
  <si>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</si>
  <si>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</si>
  <si>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</si>
  <si>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</si>
  <si>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</si>
  <si>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</si>
  <si>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</si>
  <si>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</si>
  <si>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</si>
  <si>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</si>
  <si>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</si>
  <si>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</si>
  <si>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</si>
  <si>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</si>
  <si>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</si>
  <si>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</si>
  <si>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</si>
  <si>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</si>
  <si>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</si>
  <si>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</si>
  <si>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</si>
  <si>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</si>
  <si>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</si>
  <si>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</si>
  <si>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</si>
  <si>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</si>
  <si>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</si>
  <si>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</si>
  <si>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</si>
  <si>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</si>
  <si>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</si>
  <si>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</si>
  <si>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</si>
  <si>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</si>
  <si>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</si>
  <si>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</si>
  <si>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</si>
  <si>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</si>
  <si>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</si>
  <si>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</si>
  <si>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</si>
  <si>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</si>
  <si>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</si>
  <si>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</si>
  <si>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</si>
  <si>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</si>
  <si>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</si>
  <si>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</si>
  <si>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</si>
  <si>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</si>
  <si>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</si>
  <si>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</si>
  <si>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</si>
  <si>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</si>
  <si>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</si>
  <si>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</si>
  <si>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</si>
  <si>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</si>
  <si>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</si>
  <si>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</si>
  <si>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</si>
  <si>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</si>
  <si>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</si>
  <si>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</si>
  <si>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</si>
  <si>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</si>
  <si>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</si>
  <si>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</si>
  <si>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</si>
  <si>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</si>
  <si>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</si>
  <si>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</si>
  <si>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</si>
  <si>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</si>
  <si>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</si>
  <si>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</si>
  <si>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</si>
  <si>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</si>
  <si>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</si>
  <si>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</si>
  <si>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</si>
  <si>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</si>
  <si>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</si>
  <si>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</si>
  <si>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</si>
  <si>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</si>
  <si>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</si>
  <si>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</si>
  <si>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</si>
  <si>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</si>
  <si>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</si>
  <si>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</si>
  <si>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</si>
  <si>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</si>
  <si>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</si>
  <si>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</si>
  <si>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</si>
  <si>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</si>
  <si>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</si>
  <si>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</si>
  <si>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</si>
  <si>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</si>
  <si>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</si>
  <si>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</si>
  <si>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</si>
  <si>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</si>
  <si>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</si>
  <si>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</si>
  <si>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</si>
  <si>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</si>
  <si>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</si>
  <si>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</si>
  <si>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</si>
  <si>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</si>
  <si>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</si>
  <si>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</si>
  <si>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</si>
  <si>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</si>
  <si>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</si>
  <si>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</si>
  <si>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</si>
  <si>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</si>
  <si>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</si>
  <si>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</si>
  <si>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</si>
  <si>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</si>
  <si>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</si>
  <si>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</si>
  <si>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</si>
  <si>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</si>
  <si>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</si>
  <si>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</si>
  <si>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</si>
  <si>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</si>
  <si>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</si>
  <si>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</si>
  <si>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</si>
  <si>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</si>
  <si>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</si>
  <si>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</si>
  <si>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</si>
  <si>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</si>
  <si>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</si>
  <si>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</si>
  <si>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</si>
  <si>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</si>
  <si>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</si>
  <si>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</si>
  <si>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</si>
  <si>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</si>
  <si>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</si>
  <si>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</si>
  <si>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</si>
  <si>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</si>
  <si>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</si>
  <si>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</si>
  <si>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</si>
  <si>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</si>
  <si>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</si>
  <si>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</si>
  <si>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</si>
  <si>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</si>
  <si>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</si>
  <si>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</si>
  <si>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</si>
  <si>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</si>
  <si>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</si>
  <si>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</si>
  <si>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</si>
  <si>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</si>
  <si>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</si>
  <si>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</si>
  <si>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</si>
  <si>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</si>
  <si>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</si>
  <si>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</si>
  <si>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</si>
  <si>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</si>
  <si>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</si>
  <si>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</si>
  <si>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</si>
  <si>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</si>
  <si>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</si>
  <si>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</si>
  <si>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</si>
  <si>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</si>
  <si>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</si>
  <si>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</si>
  <si>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</si>
  <si>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</si>
  <si>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</si>
  <si>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</si>
  <si>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</si>
  <si>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</si>
  <si>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</si>
  <si>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</si>
  <si>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</si>
  <si>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</si>
  <si>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</si>
  <si>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</si>
  <si>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</si>
  <si>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</si>
  <si>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</si>
  <si>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</si>
  <si>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</si>
  <si>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</si>
  <si>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</si>
  <si>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</si>
  <si>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</si>
  <si>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</si>
  <si>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</si>
  <si>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</si>
  <si>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</si>
  <si>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</si>
  <si>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</si>
  <si>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</si>
  <si>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</si>
  <si>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</si>
  <si>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</si>
  <si>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</si>
  <si>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</si>
  <si>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</si>
  <si>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</si>
  <si>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</si>
  <si>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</si>
  <si>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</si>
  <si>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</si>
  <si>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</si>
  <si>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</si>
  <si>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</si>
  <si>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</si>
  <si>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</si>
  <si>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</si>
  <si>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</si>
  <si>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</si>
  <si>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</si>
  <si>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</si>
  <si>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</si>
  <si>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</si>
  <si>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</si>
  <si>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</si>
  <si>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</si>
  <si>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</si>
  <si>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</si>
  <si>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</si>
  <si>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</si>
  <si>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</si>
  <si>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</si>
  <si>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</si>
  <si>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</si>
  <si>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</si>
  <si>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</si>
  <si>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</si>
  <si>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</si>
  <si>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</si>
  <si>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</si>
  <si>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</si>
  <si>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</si>
  <si>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</si>
  <si>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</si>
  <si>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</si>
  <si>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</si>
  <si>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</si>
  <si>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</si>
  <si>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</si>
  <si>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</si>
  <si>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</si>
  <si>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</si>
  <si>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</si>
  <si>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</si>
  <si>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</si>
  <si>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</si>
  <si>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</si>
  <si>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</si>
  <si>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</si>
  <si>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</si>
  <si>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</si>
  <si>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</si>
  <si>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</si>
  <si>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</si>
  <si>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</si>
  <si>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</si>
  <si>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</si>
  <si>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</si>
  <si>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</si>
  <si>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</si>
  <si>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</si>
  <si>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</si>
  <si>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</si>
  <si>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</si>
  <si>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</si>
  <si>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</si>
  <si>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</si>
  <si>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</si>
  <si>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</si>
  <si>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</si>
  <si>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</si>
  <si>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</si>
  <si>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</si>
  <si>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</si>
  <si>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</si>
  <si>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</si>
  <si>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</si>
  <si>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</si>
  <si>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</si>
  <si>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</si>
  <si>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</si>
  <si>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</si>
  <si>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</si>
  <si>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</si>
  <si>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</si>
  <si>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</si>
  <si>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</si>
  <si>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</si>
  <si>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</si>
  <si>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</si>
  <si>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</si>
  <si>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</si>
  <si>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</si>
  <si>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</si>
  <si>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</si>
  <si>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</si>
  <si>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</si>
  <si>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</si>
  <si>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</si>
  <si>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</si>
  <si>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</si>
  <si>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</si>
  <si>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</si>
  <si>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</si>
  <si>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</si>
  <si>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</si>
  <si>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</si>
  <si>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</si>
  <si>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</si>
  <si>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</si>
  <si>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</si>
  <si>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</si>
  <si>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</si>
  <si>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</si>
  <si>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</si>
  <si>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</si>
  <si>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</si>
  <si>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</si>
  <si>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</si>
  <si>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</si>
  <si>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</si>
  <si>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</si>
  <si>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</si>
  <si>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</si>
  <si>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</si>
  <si>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</si>
  <si>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</si>
  <si>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</si>
  <si>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</si>
  <si>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</si>
  <si>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</si>
  <si>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</si>
  <si>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</si>
  <si>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</si>
  <si>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</si>
  <si>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</si>
  <si>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</si>
  <si>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</si>
  <si>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</si>
  <si>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</si>
  <si>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</si>
  <si>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</si>
  <si>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</si>
  <si>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</si>
  <si>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</si>
  <si>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</si>
  <si>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</si>
  <si>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</si>
  <si>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</si>
  <si>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</si>
  <si>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</si>
  <si>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</si>
  <si>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</si>
  <si>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</si>
  <si>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</si>
  <si>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</si>
  <si>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</si>
  <si>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</si>
  <si>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</si>
  <si>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</si>
  <si>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</si>
  <si>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</si>
  <si>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</si>
  <si>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</si>
  <si>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</si>
  <si>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</si>
  <si>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</si>
  <si>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</si>
  <si>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</si>
  <si>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</si>
  <si>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</si>
  <si>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</si>
  <si>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</si>
  <si>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</si>
  <si>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</si>
  <si>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</si>
  <si>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</si>
  <si>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</si>
  <si>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</si>
  <si>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</si>
  <si>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</si>
  <si>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</si>
  <si>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</si>
  <si>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</si>
  <si>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</si>
  <si>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</si>
  <si>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</si>
  <si>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</si>
  <si>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</si>
  <si>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</si>
  <si>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</si>
  <si>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</si>
  <si>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</si>
  <si>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</si>
  <si>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</si>
  <si>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</si>
  <si>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</si>
  <si>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</si>
  <si>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</si>
  <si>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</si>
  <si>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</si>
  <si>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</si>
  <si>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</si>
  <si>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</si>
  <si>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</si>
  <si>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</si>
  <si>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</si>
  <si>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</si>
  <si>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</si>
  <si>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</si>
  <si>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</si>
  <si>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</si>
  <si>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</si>
  <si>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</si>
  <si>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</si>
  <si>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</si>
  <si>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</si>
  <si>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</si>
  <si>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</si>
  <si>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</si>
  <si>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</si>
  <si>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</si>
  <si>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</si>
  <si>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</si>
  <si>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</si>
  <si>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</si>
  <si>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</si>
  <si>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</si>
  <si>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</si>
  <si>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</si>
  <si>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</si>
  <si>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</si>
  <si>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</si>
  <si>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</si>
  <si>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</si>
  <si>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</si>
  <si>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</si>
  <si>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</si>
  <si>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</si>
  <si>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</si>
  <si>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</si>
  <si>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</si>
  <si>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</si>
  <si>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</si>
  <si>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</si>
  <si>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</si>
  <si>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</si>
  <si>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</si>
  <si>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</si>
  <si>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</si>
  <si>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</si>
  <si>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</si>
  <si>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</si>
  <si>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</si>
  <si>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</si>
  <si>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</si>
  <si>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</si>
  <si>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</si>
  <si>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</si>
  <si>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</si>
  <si>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</si>
  <si>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</si>
  <si>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</si>
  <si>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</si>
  <si>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</si>
  <si>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</si>
  <si>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</si>
  <si>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</si>
  <si>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</si>
  <si>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</si>
  <si>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</si>
  <si>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</si>
  <si>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</si>
  <si>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</si>
  <si>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</si>
  <si>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</si>
  <si>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</si>
  <si>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</si>
  <si>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</si>
  <si>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</si>
  <si>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</si>
  <si>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</si>
  <si>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</si>
  <si>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</si>
  <si>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</si>
  <si>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</si>
  <si>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</si>
  <si>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</si>
  <si>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</si>
  <si>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</si>
  <si>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</si>
  <si>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</si>
  <si>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</si>
  <si>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</si>
  <si>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</si>
  <si>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</si>
  <si>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</si>
  <si>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</si>
  <si>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</si>
  <si>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</si>
  <si>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</si>
  <si>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</si>
  <si>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</si>
  <si>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</si>
  <si>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</si>
  <si>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</si>
  <si>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</si>
  <si>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</si>
  <si>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</si>
  <si>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</si>
  <si>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</si>
  <si>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</si>
  <si>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</si>
  <si>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</si>
  <si>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</si>
  <si>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</si>
  <si>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</si>
  <si>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</si>
  <si>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</si>
  <si>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</si>
  <si>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</si>
  <si>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</si>
  <si>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</si>
  <si>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</si>
  <si>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</si>
  <si>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</si>
  <si>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</si>
  <si>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</si>
  <si>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</si>
  <si>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</si>
  <si>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</si>
  <si>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</si>
  <si>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</si>
  <si>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</si>
  <si>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</si>
  <si>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</si>
  <si>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</si>
  <si>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</si>
  <si>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</si>
  <si>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</si>
  <si>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</si>
  <si>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</si>
  <si>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</si>
  <si>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</si>
  <si>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</si>
  <si>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</si>
  <si>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</si>
  <si>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</si>
  <si>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</si>
  <si>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</si>
  <si>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</si>
  <si>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</si>
  <si>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</si>
  <si>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</si>
  <si>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</si>
  <si>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</si>
  <si>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</si>
  <si>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</si>
  <si>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</si>
  <si>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</si>
  <si>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</si>
  <si>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</si>
  <si>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</si>
  <si>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</si>
  <si>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</si>
  <si>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</si>
  <si>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</si>
  <si>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</si>
  <si>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</si>
  <si>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</si>
  <si>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</si>
  <si>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</si>
  <si>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</si>
  <si>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</si>
  <si>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</si>
  <si>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</si>
  <si>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</si>
  <si>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</si>
  <si>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</si>
  <si>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</si>
  <si>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</si>
  <si>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</si>
  <si>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</si>
  <si>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</si>
  <si>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</si>
  <si>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</si>
  <si>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</si>
  <si>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</si>
  <si>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</si>
  <si>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</si>
  <si>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</si>
  <si>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</si>
  <si>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</si>
  <si>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</si>
  <si>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</si>
  <si>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</si>
  <si>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</si>
  <si>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</si>
  <si>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</si>
  <si>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</si>
  <si>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</si>
  <si>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</si>
  <si>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</si>
  <si>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</si>
  <si>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</si>
  <si>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</si>
  <si>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</si>
  <si>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</si>
  <si>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</si>
  <si>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</si>
  <si>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</si>
  <si>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</si>
  <si>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</si>
  <si>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</si>
  <si>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</si>
  <si>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</si>
  <si>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</si>
  <si>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</si>
  <si>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</si>
  <si>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</si>
  <si>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</si>
  <si>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</si>
  <si>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</si>
  <si>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</si>
  <si>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</si>
  <si>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</si>
  <si>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</si>
  <si>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</si>
  <si>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</si>
  <si>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</si>
  <si>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</si>
  <si>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</si>
  <si>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</si>
  <si>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</si>
  <si>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</si>
  <si>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</si>
  <si>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</si>
  <si>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</si>
  <si>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</si>
  <si>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</si>
  <si>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</si>
  <si>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</si>
  <si>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</si>
  <si>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</si>
  <si>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</si>
  <si>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</si>
  <si>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</si>
  <si>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</si>
  <si>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</si>
  <si>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</si>
  <si>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</si>
  <si>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</si>
  <si>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</si>
  <si>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</si>
  <si>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</si>
  <si>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</si>
  <si>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</si>
  <si>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</si>
  <si>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</si>
  <si>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</si>
  <si>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</si>
  <si>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</si>
  <si>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</si>
  <si>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</si>
  <si>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</si>
  <si>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</si>
  <si>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</si>
  <si>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</si>
  <si>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</si>
  <si>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</si>
  <si>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</si>
  <si>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</si>
  <si>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</si>
  <si>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</si>
  <si>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</si>
  <si>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</si>
  <si>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</si>
  <si>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</si>
  <si>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</si>
  <si>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</si>
  <si>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</si>
  <si>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</si>
  <si>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</si>
  <si>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</si>
  <si>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</si>
  <si>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</si>
  <si>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</si>
  <si>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</si>
  <si>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</si>
  <si>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</si>
  <si>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</si>
  <si>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</si>
  <si>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</si>
  <si>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</si>
  <si>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</si>
  <si>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</si>
  <si>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</si>
  <si>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</si>
  <si>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</si>
  <si>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</si>
  <si>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</si>
  <si>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</si>
  <si>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</si>
  <si>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</si>
  <si>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</si>
  <si>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</si>
  <si>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</si>
  <si>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</si>
  <si>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</si>
  <si>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</si>
  <si>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</si>
  <si>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</si>
  <si>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</si>
  <si>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</si>
  <si>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</si>
  <si>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</si>
  <si>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</si>
  <si>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</si>
  <si>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</si>
  <si>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</si>
  <si>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</si>
  <si>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</si>
  <si>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</si>
  <si>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</si>
  <si>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</si>
  <si>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</si>
  <si>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</si>
  <si>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</si>
  <si>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</si>
  <si>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</si>
  <si>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</si>
  <si>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</si>
  <si>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</si>
  <si>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</si>
  <si>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</si>
  <si>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</si>
  <si>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</si>
  <si>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</si>
  <si>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</si>
  <si>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</si>
  <si>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</si>
  <si>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</si>
  <si>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</si>
  <si>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</si>
  <si>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</si>
  <si>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</si>
  <si>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</si>
  <si>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</si>
  <si>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</si>
  <si>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</si>
  <si>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</si>
  <si>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</si>
  <si>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</si>
  <si>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</si>
  <si>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</si>
  <si>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</si>
  <si>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</si>
  <si>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</si>
  <si>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</si>
  <si>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</si>
  <si>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</si>
  <si>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</si>
  <si>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</si>
  <si>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</si>
  <si>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</si>
  <si>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</si>
  <si>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</si>
  <si>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</si>
  <si>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</si>
  <si>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</si>
  <si>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</si>
  <si>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</si>
  <si>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</si>
  <si>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</si>
  <si>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</si>
  <si>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</si>
  <si>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</si>
  <si>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</si>
  <si>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</si>
  <si>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</si>
  <si>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</si>
  <si>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</si>
  <si>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</si>
  <si>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</si>
  <si>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</si>
  <si>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</si>
  <si>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</si>
  <si>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</si>
  <si>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</si>
  <si>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</si>
  <si>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</si>
  <si>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</si>
  <si>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</si>
  <si>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</si>
  <si>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</si>
  <si>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</si>
  <si>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</si>
  <si>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</si>
  <si>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</si>
  <si>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</si>
  <si>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</si>
  <si>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</si>
  <si>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</si>
  <si>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</si>
  <si>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</si>
  <si>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</si>
  <si>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</si>
  <si>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</si>
  <si>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</si>
  <si>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</si>
  <si>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</si>
  <si>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</si>
  <si>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</si>
  <si>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</si>
  <si>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</si>
  <si>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</si>
  <si>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</si>
  <si>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</si>
  <si>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</si>
  <si>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</si>
  <si>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</si>
  <si>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</si>
  <si>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</si>
  <si>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</si>
  <si>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</si>
  <si>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</si>
  <si>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</si>
  <si>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</si>
  <si>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</si>
  <si>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</si>
  <si>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</si>
  <si>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</si>
  <si>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</si>
  <si>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</si>
  <si>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</si>
  <si>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</si>
  <si>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</si>
  <si>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</si>
  <si>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</si>
  <si>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</si>
  <si>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</si>
  <si>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</si>
  <si>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</si>
  <si>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</si>
  <si>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</si>
  <si>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</si>
  <si>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</si>
  <si>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</si>
  <si>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</si>
  <si>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</si>
  <si>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</si>
  <si>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</si>
  <si>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</si>
  <si>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</si>
  <si>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</si>
  <si>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</si>
  <si>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</si>
  <si>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</si>
  <si>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</si>
  <si>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</si>
  <si>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</si>
  <si>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</si>
  <si>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</si>
  <si>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</si>
  <si>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</si>
  <si>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</si>
  <si>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</si>
  <si>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</si>
  <si>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</si>
  <si>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</si>
  <si>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</si>
  <si>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</si>
  <si>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</si>
  <si>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</si>
  <si>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</si>
  <si>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</si>
  <si>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</si>
  <si>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</si>
  <si>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</si>
  <si>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</si>
  <si>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</si>
  <si>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</si>
  <si>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</si>
  <si>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</si>
  <si>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</si>
  <si>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</si>
  <si>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</si>
  <si>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</si>
  <si>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</si>
  <si>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</si>
  <si>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</si>
  <si>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</si>
  <si>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</si>
  <si>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</si>
  <si>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</si>
  <si>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</si>
  <si>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</si>
  <si>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</si>
  <si>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</si>
  <si>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</si>
  <si>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</si>
  <si>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</si>
  <si>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</si>
  <si>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</si>
  <si>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</si>
  <si>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</si>
  <si>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</si>
  <si>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</si>
  <si>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</si>
  <si>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</si>
  <si>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</si>
  <si>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</si>
  <si>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</si>
  <si>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</si>
  <si>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</si>
  <si>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</si>
  <si>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</si>
  <si>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</si>
  <si>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</si>
  <si>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</si>
  <si>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</si>
  <si>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</si>
  <si>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</si>
  <si>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</si>
  <si>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</si>
  <si>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</si>
  <si>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</si>
  <si>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</si>
  <si>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</si>
  <si>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</si>
  <si>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</si>
  <si>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</si>
  <si>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</si>
  <si>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</si>
  <si>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</si>
  <si>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</si>
  <si>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</si>
  <si>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</si>
  <si>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</si>
  <si>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</si>
  <si>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</si>
  <si>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</si>
  <si>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</si>
  <si>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</si>
  <si>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</si>
  <si>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</si>
  <si>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</si>
  <si>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</si>
  <si>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</si>
  <si>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</si>
  <si>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</si>
  <si>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</si>
  <si>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</si>
  <si>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</si>
  <si>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</si>
  <si>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</si>
  <si>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</si>
  <si>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</si>
  <si>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</si>
  <si>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</si>
  <si>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</si>
  <si>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</si>
  <si>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</si>
  <si>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</si>
  <si>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</si>
  <si>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</si>
  <si>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</si>
  <si>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</si>
  <si>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</si>
  <si>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</si>
  <si>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</si>
  <si>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</si>
  <si>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</si>
  <si>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</si>
  <si>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</si>
  <si>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</si>
  <si>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</si>
  <si>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</si>
  <si>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</si>
  <si>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</si>
  <si>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</si>
  <si>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</si>
  <si>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</si>
  <si>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</si>
  <si>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</si>
  <si>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</si>
  <si>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</si>
  <si>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</si>
  <si>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</si>
  <si>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</si>
  <si>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</si>
  <si>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</si>
  <si>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</si>
  <si>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</si>
  <si>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</si>
  <si>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</si>
  <si>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</si>
  <si>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</si>
  <si>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</si>
  <si>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</si>
  <si>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</si>
  <si>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</si>
  <si>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</si>
  <si>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</si>
  <si>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</si>
  <si>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</si>
  <si>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</si>
  <si>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</si>
  <si>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</si>
  <si>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</si>
  <si>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</si>
  <si>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</si>
  <si>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</si>
  <si>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</si>
  <si>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</si>
  <si>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</si>
  <si>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</si>
  <si>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</si>
  <si>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</si>
  <si>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</si>
  <si>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</si>
  <si>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</si>
  <si>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</si>
  <si>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</si>
  <si>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</si>
  <si>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</si>
  <si>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</si>
  <si>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</si>
  <si>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</si>
  <si>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</si>
  <si>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</si>
  <si>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</si>
  <si>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</si>
  <si>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</si>
  <si>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</si>
  <si>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</si>
  <si>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</si>
  <si>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</si>
  <si>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</si>
  <si>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</si>
  <si>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</si>
  <si>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</si>
  <si>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</si>
  <si>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</si>
  <si>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</si>
  <si>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</si>
  <si>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</si>
  <si>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</si>
  <si>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</si>
  <si>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</si>
  <si>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</si>
  <si>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</si>
  <si>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</si>
  <si>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</si>
  <si>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</si>
  <si>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</si>
  <si>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</si>
  <si>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</si>
  <si>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</si>
  <si>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</si>
  <si>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</si>
  <si>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</si>
  <si>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</si>
  <si>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</si>
  <si>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</si>
  <si>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</si>
  <si>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</si>
  <si>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</si>
  <si>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</si>
  <si>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</si>
  <si>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</si>
  <si>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</si>
  <si>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</si>
  <si>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</si>
  <si>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</si>
  <si>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</si>
  <si>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</si>
  <si>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</si>
  <si>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</si>
  <si>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</si>
  <si>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</si>
  <si>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</si>
  <si>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</si>
  <si>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</si>
  <si>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</si>
  <si>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</si>
  <si>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</si>
  <si>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</si>
  <si>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</si>
  <si>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</si>
  <si>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</si>
  <si>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</si>
  <si>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</si>
  <si>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</si>
  <si>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</si>
  <si>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</si>
  <si>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</si>
  <si>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</si>
  <si>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</si>
  <si>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</si>
  <si>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</si>
  <si>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</si>
  <si>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</si>
  <si>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</si>
  <si>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</si>
  <si>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</si>
  <si>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</si>
  <si>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</si>
  <si>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</si>
  <si>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</si>
  <si>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</si>
  <si>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</si>
  <si>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</si>
  <si>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</si>
  <si>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</si>
  <si>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</si>
  <si>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</si>
  <si>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</si>
  <si>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</si>
  <si>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</si>
  <si>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</si>
  <si>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</si>
  <si>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</si>
  <si>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</si>
  <si>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</si>
  <si>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</si>
  <si>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</si>
  <si>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</si>
  <si>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</si>
  <si>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</si>
  <si>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</si>
  <si>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</si>
  <si>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</si>
  <si>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</si>
  <si>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</si>
  <si>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</si>
  <si>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</si>
  <si>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</si>
  <si>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</si>
  <si>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</si>
  <si>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</si>
  <si>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</si>
  <si>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</si>
  <si>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</si>
  <si>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</si>
  <si>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</si>
  <si>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</si>
  <si>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</si>
  <si>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</si>
  <si>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</si>
  <si>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</si>
  <si>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</si>
  <si>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</si>
  <si>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</si>
  <si>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</si>
  <si>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</si>
  <si>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</si>
  <si>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</si>
  <si>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</si>
  <si>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</si>
  <si>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</si>
  <si>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</si>
  <si>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</si>
  <si>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</si>
  <si>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</si>
  <si>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</si>
  <si>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</si>
  <si>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</si>
  <si>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</si>
  <si>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</si>
  <si>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</si>
  <si>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</si>
  <si>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</si>
  <si>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</si>
  <si>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</si>
  <si>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</si>
  <si>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</si>
  <si>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</si>
  <si>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</si>
  <si>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</si>
  <si>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</si>
  <si>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</si>
  <si>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</si>
  <si>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</si>
  <si>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</si>
  <si>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</si>
  <si>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</si>
  <si>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</si>
  <si>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</si>
  <si>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</si>
  <si>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</si>
  <si>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</si>
  <si>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</si>
  <si>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</si>
  <si>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</si>
  <si>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</si>
  <si>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</si>
  <si>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</si>
  <si>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</si>
  <si>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</si>
  <si>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</si>
  <si>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</si>
  <si>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</si>
  <si>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</si>
  <si>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</si>
  <si>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</si>
  <si>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</si>
  <si>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</si>
  <si>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</si>
  <si>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</si>
  <si>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</si>
  <si>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</si>
  <si>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</si>
  <si>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</si>
  <si>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</si>
  <si>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</si>
  <si>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</si>
  <si>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</si>
  <si>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</si>
  <si>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</si>
  <si>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</si>
  <si>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</si>
  <si>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</si>
  <si>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</si>
  <si>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</si>
  <si>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</si>
  <si>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</si>
  <si>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</si>
  <si>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</si>
  <si>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</si>
  <si>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</si>
  <si>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</si>
  <si>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</si>
  <si>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</si>
  <si>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</si>
  <si>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</si>
  <si>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</si>
  <si>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</si>
  <si>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</si>
  <si>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</si>
  <si>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</si>
  <si>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</si>
  <si>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</si>
  <si>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</si>
  <si>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</si>
  <si>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</si>
  <si>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</si>
  <si>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</si>
  <si>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</si>
  <si>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</si>
  <si>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</si>
  <si>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</si>
  <si>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</si>
  <si>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</si>
  <si>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</si>
  <si>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</si>
  <si>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</si>
  <si>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</si>
  <si>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</si>
  <si>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</si>
  <si>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</si>
  <si>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</si>
  <si>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</si>
  <si>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</si>
  <si>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</si>
  <si>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</si>
  <si>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</si>
  <si>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</si>
  <si>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</si>
  <si>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</si>
  <si>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</si>
  <si>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</si>
  <si>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</si>
  <si>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</si>
  <si>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</si>
  <si>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</si>
  <si>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</si>
  <si>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</si>
  <si>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</si>
  <si>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</si>
  <si>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</si>
  <si>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</si>
  <si>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</si>
  <si>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</si>
  <si>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</si>
  <si>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</si>
  <si>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</si>
  <si>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</si>
  <si>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</si>
  <si>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</si>
  <si>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</si>
  <si>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</si>
  <si>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</si>
  <si>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</si>
  <si>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</si>
  <si>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</si>
  <si>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</si>
  <si>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</si>
  <si>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</si>
  <si>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</si>
  <si>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</si>
  <si>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</si>
  <si>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</si>
  <si>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</si>
  <si>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</si>
  <si>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</si>
  <si>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</si>
  <si>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</si>
  <si>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</si>
  <si>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</si>
  <si>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</si>
  <si>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</si>
  <si>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</si>
  <si>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</si>
  <si>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</si>
  <si>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</si>
  <si>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</si>
  <si>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</si>
  <si>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</si>
  <si>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</si>
  <si>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</si>
  <si>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</si>
  <si>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</si>
  <si>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</si>
  <si>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</si>
  <si>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</si>
  <si>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</si>
  <si>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</si>
  <si>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</si>
  <si>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</si>
  <si>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</si>
  <si>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</si>
  <si>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</si>
  <si>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</si>
  <si>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</si>
  <si>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</si>
  <si>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</si>
  <si>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</si>
  <si>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</si>
  <si>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</si>
  <si>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</si>
  <si>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</si>
  <si>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</si>
  <si>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</si>
  <si>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</si>
  <si>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</si>
  <si>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</si>
  <si>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</si>
  <si>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</si>
  <si>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</si>
  <si>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</si>
  <si>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</si>
  <si>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</si>
  <si>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</si>
  <si>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</si>
  <si>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</si>
  <si>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</si>
  <si>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</si>
  <si>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</si>
  <si>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</si>
  <si>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</si>
  <si>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</si>
  <si>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</si>
  <si>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</si>
  <si>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</si>
  <si>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</si>
  <si>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</si>
  <si>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</si>
  <si>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</si>
  <si>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</si>
  <si>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</si>
  <si>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</si>
  <si>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</si>
  <si>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</si>
  <si>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</si>
  <si>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</si>
  <si>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</si>
  <si>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</si>
  <si>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</si>
  <si>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</si>
  <si>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</si>
  <si>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</si>
  <si>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</si>
  <si>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</si>
  <si>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</si>
  <si>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</si>
  <si>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</si>
  <si>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</si>
  <si>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</si>
  <si>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</si>
  <si>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</si>
  <si>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</si>
  <si>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</si>
  <si>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</si>
  <si>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</si>
  <si>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</si>
  <si>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</si>
  <si>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</si>
  <si>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</si>
  <si>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</si>
  <si>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</si>
  <si>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</si>
  <si>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</si>
  <si>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</si>
  <si>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</si>
  <si>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</si>
  <si>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</si>
  <si>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</si>
  <si>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</si>
  <si>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</si>
  <si>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</si>
  <si>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</si>
  <si>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</si>
  <si>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</si>
  <si>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</si>
  <si>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</si>
  <si>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</si>
  <si>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</si>
  <si>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</si>
  <si>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</si>
  <si>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</si>
  <si>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</si>
  <si>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</si>
  <si>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</si>
  <si>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</si>
  <si>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</si>
  <si>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</si>
  <si>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</si>
  <si>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</si>
  <si>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</si>
  <si>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</si>
  <si>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</si>
  <si>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</si>
  <si>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</si>
  <si>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</si>
  <si>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</si>
  <si>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</si>
  <si>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</si>
  <si>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</si>
  <si>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</si>
  <si>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</si>
  <si>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</si>
  <si>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</si>
  <si>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</si>
  <si>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</si>
  <si>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</si>
  <si>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</si>
  <si>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</si>
  <si>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</si>
  <si>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</si>
  <si>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</si>
  <si>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</si>
  <si>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</si>
  <si>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</si>
  <si>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</si>
  <si>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</si>
  <si>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</si>
  <si>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</si>
  <si>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</si>
  <si>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</si>
  <si>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</si>
  <si>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</si>
  <si>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</si>
  <si>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</si>
  <si>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</si>
  <si>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</si>
  <si>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</si>
  <si>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</si>
  <si>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</si>
  <si>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</si>
  <si>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</si>
  <si>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</si>
  <si>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</si>
  <si>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</si>
  <si>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</si>
  <si>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</si>
  <si>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</si>
  <si>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</si>
  <si>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</si>
  <si>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</si>
  <si>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</si>
  <si>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</si>
  <si>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</si>
  <si>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</si>
  <si>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</si>
  <si>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</si>
  <si>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</si>
  <si>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</si>
  <si>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</si>
  <si>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</si>
  <si>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</si>
  <si>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</si>
  <si>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</si>
  <si>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</si>
  <si>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</si>
  <si>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</si>
  <si>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</si>
  <si>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</si>
  <si>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</si>
  <si>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</si>
  <si>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</si>
  <si>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</si>
  <si>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</si>
  <si>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</si>
  <si>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</si>
  <si>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</si>
  <si>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</si>
  <si>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</si>
  <si>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</si>
  <si>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</si>
  <si>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</si>
  <si>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</si>
  <si>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</si>
  <si>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</si>
  <si>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</si>
  <si>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</si>
  <si>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</si>
  <si>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</si>
  <si>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</si>
  <si>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</si>
  <si>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</si>
  <si>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</si>
  <si>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</si>
  <si>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</si>
  <si>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</si>
  <si>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</si>
  <si>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</si>
  <si>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</si>
  <si>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</si>
  <si>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</si>
  <si>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</si>
  <si>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</si>
  <si>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</si>
  <si>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</si>
  <si>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</si>
  <si>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</si>
  <si>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</si>
  <si>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</si>
  <si>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</si>
  <si>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</si>
  <si>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</si>
  <si>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</si>
  <si>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</si>
  <si>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</si>
  <si>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</si>
  <si>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</si>
  <si>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</si>
  <si>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</si>
  <si>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</si>
  <si>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</si>
  <si>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</si>
  <si>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</si>
  <si>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</si>
  <si>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</si>
  <si>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</si>
  <si>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</si>
  <si>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</si>
  <si>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</si>
  <si>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</si>
  <si>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</si>
  <si>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</si>
  <si>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</si>
  <si>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</si>
  <si>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</si>
  <si>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</si>
  <si>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</si>
  <si>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</si>
  <si>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</si>
  <si>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</si>
  <si>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</si>
  <si>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</si>
  <si>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</si>
  <si>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</si>
  <si>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</si>
  <si>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</si>
  <si>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</si>
  <si>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</si>
  <si>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</si>
  <si>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</si>
  <si>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</si>
  <si>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</si>
  <si>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</si>
  <si>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</si>
  <si>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</si>
  <si>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</si>
  <si>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</si>
  <si>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</si>
  <si>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</si>
  <si>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</si>
  <si>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</si>
  <si>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</si>
  <si>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</si>
  <si>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</si>
  <si>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</si>
  <si>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</si>
  <si>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</si>
  <si>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</si>
  <si>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</si>
  <si>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</si>
  <si>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</si>
  <si>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</si>
  <si>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</si>
  <si>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</si>
  <si>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</si>
  <si>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</si>
  <si>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</si>
  <si>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</si>
  <si>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</si>
  <si>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</si>
  <si>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</si>
  <si>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</si>
  <si>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</si>
  <si>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</si>
  <si>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</si>
  <si>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</si>
  <si>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</si>
  <si>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</si>
  <si>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</si>
  <si>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</si>
  <si>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</si>
  <si>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</si>
  <si>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</si>
  <si>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</si>
  <si>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</si>
  <si>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</si>
  <si>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</si>
  <si>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</si>
  <si>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</si>
  <si>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</si>
  <si>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</si>
  <si>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</si>
  <si>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</si>
  <si>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</si>
  <si>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</si>
  <si>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</si>
  <si>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</si>
  <si>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</si>
  <si>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</si>
  <si>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</si>
  <si>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</si>
  <si>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</si>
  <si>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</si>
  <si>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</si>
  <si>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</si>
  <si>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</si>
  <si>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</si>
  <si>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</si>
  <si>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</si>
  <si>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</si>
  <si>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</si>
  <si>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</si>
  <si>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</si>
  <si>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</si>
  <si>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</si>
  <si>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</si>
  <si>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</si>
  <si>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</si>
  <si>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</si>
  <si>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</si>
  <si>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</si>
  <si>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</si>
  <si>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</si>
  <si>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</si>
  <si>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</si>
  <si>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</si>
  <si>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</si>
  <si>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</si>
  <si>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</si>
  <si>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</si>
  <si>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</si>
  <si>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</si>
  <si>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</si>
  <si>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</si>
  <si>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</si>
  <si>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</si>
  <si>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</si>
  <si>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</si>
  <si>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</si>
  <si>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</si>
  <si>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</si>
  <si>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</si>
  <si>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</si>
  <si>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</si>
  <si>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</si>
  <si>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</si>
  <si>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</si>
  <si>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</si>
  <si>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</si>
  <si>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</si>
  <si>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</si>
  <si>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</si>
  <si>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</si>
  <si>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</si>
  <si>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</si>
  <si>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</si>
  <si>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</si>
  <si>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</si>
  <si>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</si>
  <si>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</si>
  <si>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</si>
  <si>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</si>
  <si>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</si>
  <si>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</si>
  <si>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</si>
  <si>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</si>
  <si>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</si>
  <si>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</si>
  <si>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</si>
  <si>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</si>
  <si>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</si>
  <si>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</si>
  <si>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</si>
  <si>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</si>
  <si>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</si>
  <si>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</si>
  <si>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</si>
  <si>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</si>
  <si>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</si>
  <si>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</si>
  <si>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</si>
  <si>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</si>
  <si>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</si>
  <si>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</si>
  <si>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</si>
  <si>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</si>
  <si>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</si>
  <si>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</si>
  <si>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</si>
  <si>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</si>
  <si>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</si>
  <si>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</si>
  <si>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</si>
  <si>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</si>
  <si>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</si>
  <si>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</si>
  <si>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</si>
  <si>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</si>
  <si>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</si>
  <si>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</si>
  <si>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</si>
  <si>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</si>
  <si>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</si>
  <si>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</si>
  <si>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</si>
  <si>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</si>
  <si>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</si>
  <si>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</si>
  <si>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</si>
  <si>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</si>
  <si>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</si>
  <si>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</si>
  <si>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</si>
  <si>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</si>
  <si>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</si>
  <si>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</si>
  <si>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</si>
  <si>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</si>
  <si>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</si>
  <si>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</si>
  <si>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</si>
  <si>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</si>
  <si>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</si>
  <si>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</si>
  <si>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</si>
  <si>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</si>
  <si>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</si>
  <si>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</si>
  <si>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</si>
  <si>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</si>
  <si>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</si>
  <si>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</si>
  <si>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</si>
  <si>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</si>
  <si>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</si>
  <si>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</si>
  <si>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</si>
  <si>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</si>
  <si>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</si>
  <si>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</si>
  <si>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</si>
  <si>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</si>
  <si>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</si>
  <si>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</si>
  <si>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</si>
  <si>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</si>
  <si>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</si>
  <si>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</si>
  <si>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</si>
  <si>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</si>
  <si>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</si>
  <si>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</si>
  <si>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</si>
  <si>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</si>
  <si>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</si>
  <si>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</si>
  <si>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</si>
  <si>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</si>
  <si>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</si>
  <si>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</si>
  <si>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</si>
  <si>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</si>
  <si>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</si>
  <si>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</si>
  <si>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</si>
  <si>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</si>
  <si>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</si>
  <si>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</si>
  <si>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</si>
  <si>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</si>
  <si>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</si>
  <si>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</si>
  <si>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</si>
  <si>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</si>
  <si>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</si>
  <si>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</si>
  <si>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</si>
  <si>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</si>
  <si>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</si>
  <si>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</si>
  <si>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</si>
  <si>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</si>
  <si>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</si>
  <si>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</si>
  <si>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</si>
  <si>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</si>
  <si>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</si>
  <si>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</si>
  <si>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</si>
  <si>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</si>
  <si>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</si>
  <si>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</si>
  <si>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</si>
  <si>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</si>
  <si>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</si>
  <si>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</si>
  <si>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</si>
  <si>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</si>
  <si>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</si>
  <si>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</si>
  <si>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</si>
  <si>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</si>
  <si>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</si>
  <si>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</si>
  <si>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</si>
  <si>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</si>
  <si>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</si>
  <si>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</si>
  <si>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</si>
  <si>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</si>
  <si>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</si>
  <si>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</si>
  <si>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</si>
  <si>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</si>
  <si>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</si>
  <si>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</si>
  <si>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</si>
  <si>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</si>
  <si>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</si>
  <si>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</si>
  <si>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</si>
  <si>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</si>
  <si>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</si>
  <si>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</si>
  <si>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</si>
  <si>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</si>
  <si>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</si>
  <si>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</si>
  <si>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</si>
  <si>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</si>
  <si>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</si>
  <si>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</si>
  <si>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</si>
  <si>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</si>
  <si>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</si>
  <si>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</si>
  <si>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</si>
  <si>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</si>
  <si>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</si>
  <si>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</si>
  <si>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</si>
  <si>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</si>
  <si>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</si>
  <si>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</si>
  <si>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</si>
  <si>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</si>
  <si>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</si>
  <si>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</si>
  <si>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</si>
  <si>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</si>
  <si>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</si>
  <si>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</si>
  <si>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</si>
  <si>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</si>
  <si>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</si>
  <si>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</si>
  <si>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</si>
  <si>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</si>
  <si>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</si>
  <si>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</si>
  <si>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</si>
  <si>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</si>
  <si>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</si>
  <si>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</si>
  <si>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</si>
  <si>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</si>
  <si>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</si>
  <si>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</si>
  <si>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</si>
  <si>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</si>
  <si>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</si>
  <si>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</si>
  <si>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</si>
  <si>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</si>
  <si>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</si>
  <si>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</si>
  <si>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</si>
  <si>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</si>
  <si>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</si>
  <si>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</si>
  <si>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</si>
  <si>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</si>
  <si>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</si>
  <si>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</si>
  <si>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</si>
  <si>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</si>
  <si>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</si>
  <si>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</si>
  <si>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</si>
  <si>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</si>
  <si>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</si>
  <si>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</si>
  <si>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</si>
  <si>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</si>
  <si>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</si>
  <si>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</si>
  <si>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</si>
  <si>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</si>
  <si>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</si>
  <si>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</si>
  <si>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</si>
  <si>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</si>
  <si>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</si>
  <si>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</si>
  <si>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</si>
  <si>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</si>
  <si>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</si>
  <si>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</si>
  <si>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</si>
  <si>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</si>
  <si>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</si>
  <si>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</si>
  <si>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</si>
  <si>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</si>
  <si>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</si>
  <si>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</si>
  <si>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</si>
  <si>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</si>
  <si>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</si>
  <si>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</si>
  <si>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</si>
  <si>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</si>
  <si>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</si>
  <si>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</si>
  <si>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</si>
  <si>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</si>
  <si>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</si>
  <si>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</si>
  <si>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</si>
  <si>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</si>
  <si>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</si>
  <si>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</si>
  <si>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</si>
  <si>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</si>
  <si>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</si>
  <si>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</si>
  <si>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</si>
  <si>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</si>
  <si>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</si>
  <si>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</si>
  <si>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</si>
  <si>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</si>
  <si>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</si>
  <si>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</si>
  <si>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</si>
  <si>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</si>
  <si>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</si>
  <si>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</si>
  <si>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</si>
  <si>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</si>
  <si>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</si>
  <si>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</si>
  <si>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</si>
  <si>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</si>
  <si>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</si>
  <si>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</si>
  <si>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</si>
  <si>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</si>
  <si>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</si>
  <si>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</si>
  <si>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</si>
  <si>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</si>
  <si>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</si>
  <si>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</si>
  <si>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</si>
  <si>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</si>
  <si>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</si>
  <si>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</si>
  <si>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</si>
  <si>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</si>
  <si>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</si>
  <si>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</si>
  <si>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</si>
  <si>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</si>
  <si>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</si>
  <si>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</si>
  <si>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</si>
  <si>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</si>
  <si>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</si>
  <si>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</si>
  <si>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</si>
  <si>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</si>
  <si>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</si>
  <si>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</si>
  <si>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</si>
  <si>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</si>
  <si>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</si>
  <si>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</si>
  <si>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</si>
  <si>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</si>
  <si>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</si>
  <si>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</si>
  <si>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</si>
  <si>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</si>
  <si>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</si>
  <si>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</si>
  <si>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</si>
  <si>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</si>
  <si>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</si>
  <si>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</si>
  <si>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</si>
  <si>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</si>
  <si>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</si>
  <si>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</si>
  <si>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</si>
  <si>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</si>
  <si>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</si>
  <si>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</si>
  <si>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</si>
  <si>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</si>
  <si>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</si>
  <si>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</si>
  <si>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</si>
  <si>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</si>
  <si>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</si>
  <si>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</si>
  <si>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</si>
  <si>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</si>
  <si>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</si>
  <si>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</si>
  <si>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</si>
  <si>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</si>
  <si>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</si>
  <si>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</si>
  <si>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</si>
  <si>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</si>
  <si>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</si>
  <si>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</si>
  <si>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</si>
  <si>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</si>
  <si>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</si>
  <si>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</si>
  <si>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</si>
  <si>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</si>
  <si>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</si>
  <si>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</si>
  <si>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</si>
  <si>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</si>
  <si>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</si>
  <si>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</si>
  <si>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</si>
  <si>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</si>
  <si>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</si>
  <si>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</si>
  <si>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</si>
  <si>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</si>
  <si>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</si>
  <si>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</si>
  <si>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</si>
  <si>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</si>
  <si>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</si>
  <si>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</si>
  <si>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</si>
  <si>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</si>
  <si>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</si>
  <si>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</si>
  <si>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</si>
  <si>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</si>
  <si>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</si>
  <si>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</si>
  <si>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</si>
  <si>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</si>
  <si>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</si>
  <si>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</si>
  <si>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</si>
  <si>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</si>
  <si>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</si>
  <si>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</si>
  <si>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</si>
  <si>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</si>
  <si>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</si>
  <si>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</si>
  <si>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</si>
  <si>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</si>
  <si>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</si>
  <si>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</si>
  <si>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</si>
  <si>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</si>
  <si>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</si>
  <si>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</si>
  <si>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</si>
  <si>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</si>
  <si>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</si>
  <si>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</si>
  <si>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</si>
  <si>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</si>
  <si>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</si>
  <si>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</si>
  <si>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</si>
  <si>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</si>
  <si>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</si>
  <si>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</si>
  <si>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</si>
  <si>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</si>
  <si>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</si>
  <si>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</si>
  <si>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</si>
  <si>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</si>
  <si>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</si>
  <si>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</si>
  <si>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</si>
  <si>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</si>
  <si>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</si>
  <si>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</si>
  <si>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</si>
  <si>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</si>
  <si>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</si>
  <si>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</si>
  <si>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</si>
  <si>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</si>
  <si>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</si>
  <si>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</si>
  <si>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</si>
  <si>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</si>
  <si>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</si>
  <si>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</si>
  <si>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</si>
  <si>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</si>
  <si>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</si>
  <si>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</si>
  <si>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</si>
  <si>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</si>
  <si>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</si>
  <si>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</si>
  <si>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</si>
  <si>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</si>
  <si>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</si>
  <si>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</si>
  <si>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</si>
  <si>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</si>
  <si>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</si>
  <si>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</si>
  <si>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</si>
  <si>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</si>
  <si>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</si>
  <si>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</si>
  <si>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</si>
  <si>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</si>
  <si>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</si>
  <si>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</si>
  <si>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</si>
  <si>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</si>
  <si>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</si>
  <si>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</si>
  <si>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</si>
  <si>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</si>
  <si>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</si>
  <si>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</si>
  <si>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</si>
  <si>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</si>
  <si>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</si>
  <si>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</si>
  <si>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</si>
  <si>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</si>
  <si>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</si>
  <si>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</si>
  <si>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</si>
  <si>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</si>
  <si>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</si>
  <si>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</si>
  <si>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</si>
  <si>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</si>
  <si>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</si>
  <si>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</si>
  <si>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</si>
  <si>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</si>
  <si>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</si>
  <si>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</si>
  <si>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</si>
  <si>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</si>
  <si>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</si>
  <si>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</si>
  <si>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</si>
  <si>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</si>
  <si>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</si>
  <si>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</si>
  <si>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</si>
  <si>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</si>
  <si>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</si>
  <si>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</si>
  <si>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</si>
  <si>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</si>
  <si>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</si>
  <si>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</si>
  <si>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</si>
  <si>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</si>
  <si>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</si>
  <si>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</si>
  <si>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</si>
  <si>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</si>
  <si>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</si>
  <si>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</si>
  <si>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</si>
  <si>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</si>
  <si>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</si>
  <si>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</si>
  <si>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</si>
  <si>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</si>
  <si>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</si>
  <si>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</si>
  <si>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</si>
  <si>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</si>
  <si>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</si>
  <si>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</si>
  <si>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</si>
  <si>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</si>
  <si>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</si>
  <si>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</si>
  <si>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</si>
  <si>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</si>
  <si>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</si>
  <si>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</si>
  <si>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</si>
  <si>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</si>
  <si>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</si>
  <si>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</si>
  <si>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</si>
  <si>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</si>
  <si>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</si>
  <si>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</si>
  <si>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</si>
  <si>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</si>
  <si>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</si>
  <si>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</si>
  <si>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</si>
  <si>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</si>
  <si>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</si>
  <si>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</si>
  <si>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</si>
  <si>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</si>
  <si>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</si>
  <si>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</si>
  <si>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</si>
  <si>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</si>
  <si>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</si>
  <si>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</si>
  <si>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</si>
  <si>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</si>
  <si>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</si>
  <si>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</si>
  <si>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</si>
  <si>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</si>
  <si>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</si>
  <si>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</si>
  <si>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</si>
  <si>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</si>
  <si>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</si>
  <si>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</si>
  <si>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</si>
  <si>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</si>
  <si>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</si>
  <si>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</si>
  <si>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</si>
  <si>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</si>
  <si>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</si>
  <si>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</si>
  <si>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</si>
  <si>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</si>
  <si>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</si>
  <si>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</si>
  <si>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</si>
  <si>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</si>
  <si>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</si>
  <si>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</si>
  <si>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</si>
  <si>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</si>
  <si>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</si>
  <si>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</si>
  <si>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</si>
  <si>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</si>
  <si>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</si>
  <si>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</si>
  <si>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</si>
  <si>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</si>
  <si>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</si>
  <si>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</si>
  <si>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</si>
  <si>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</si>
  <si>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</si>
  <si>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</si>
  <si>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</si>
  <si>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</si>
  <si>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</si>
  <si>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</si>
  <si>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</si>
  <si>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</si>
  <si>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</si>
  <si>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</si>
  <si>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</si>
  <si>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</si>
  <si>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</si>
  <si>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</si>
  <si>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</si>
  <si>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</si>
  <si>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</si>
  <si>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</si>
  <si>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</si>
  <si>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</si>
  <si>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</si>
  <si>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</si>
  <si>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</si>
  <si>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</si>
  <si>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</si>
  <si>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</si>
  <si>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</si>
  <si>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</si>
  <si>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</si>
  <si>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</si>
  <si>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</si>
  <si>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</si>
  <si>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</si>
  <si>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</si>
  <si>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</si>
  <si>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</si>
  <si>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</si>
  <si>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</si>
  <si>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</si>
  <si>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</si>
  <si>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</si>
  <si>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</si>
  <si>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</si>
  <si>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</si>
  <si>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</si>
  <si>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</si>
  <si>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</si>
  <si>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</si>
  <si>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</si>
  <si>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</si>
  <si>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</si>
  <si>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</si>
  <si>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</si>
  <si>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</si>
  <si>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</si>
  <si>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</si>
  <si>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</si>
  <si>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</si>
  <si>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</si>
  <si>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</si>
  <si>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</si>
  <si>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</si>
  <si>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</si>
  <si>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</si>
  <si>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</si>
  <si>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</si>
  <si>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</si>
  <si>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</si>
  <si>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</si>
  <si>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</si>
  <si>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</si>
  <si>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</si>
  <si>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</si>
  <si>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</si>
  <si>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</si>
  <si>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</si>
  <si>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</si>
  <si>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</si>
  <si>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</si>
  <si>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</si>
  <si>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</si>
  <si>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</si>
  <si>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</si>
  <si>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</si>
  <si>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</si>
  <si>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</si>
  <si>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</si>
  <si>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</si>
  <si>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</si>
  <si>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</si>
  <si>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</si>
  <si>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</si>
  <si>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</si>
  <si>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</si>
  <si>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</si>
  <si>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</si>
  <si>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</si>
  <si>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</si>
  <si>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</si>
  <si>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</si>
  <si>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</si>
  <si>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</si>
  <si>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</si>
  <si>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</si>
  <si>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</si>
  <si>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</si>
  <si>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</si>
  <si>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</si>
  <si>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</si>
  <si>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</si>
  <si>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</si>
  <si>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</si>
  <si>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</si>
  <si>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</si>
  <si>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</si>
  <si>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</si>
  <si>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</si>
  <si>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</si>
  <si>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</si>
  <si>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</si>
  <si>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</si>
  <si>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</si>
  <si>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</si>
  <si>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</si>
  <si>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</si>
  <si>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</si>
  <si>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</si>
  <si>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</si>
  <si>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</si>
  <si>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</si>
  <si>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</si>
  <si>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</si>
  <si>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</si>
  <si>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</si>
  <si>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</si>
  <si>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</si>
  <si>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</si>
  <si>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</si>
  <si>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</si>
  <si>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</si>
  <si>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</si>
  <si>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</si>
  <si>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</si>
  <si>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</si>
  <si>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</si>
  <si>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</si>
  <si>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</si>
  <si>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</si>
  <si>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</si>
  <si>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</si>
  <si>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</si>
  <si>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</si>
  <si>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</si>
  <si>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</si>
  <si>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</si>
  <si>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</si>
  <si>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</si>
  <si>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</si>
  <si>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</si>
  <si>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</si>
  <si>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</si>
  <si>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</si>
  <si>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</si>
  <si>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</si>
  <si>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</si>
  <si>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</si>
  <si>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</si>
  <si>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</si>
  <si>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</si>
  <si>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</si>
  <si>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</si>
  <si>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</si>
  <si>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</si>
  <si>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</si>
  <si>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</si>
  <si>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</si>
  <si>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</si>
  <si>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</si>
  <si>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</si>
  <si>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</si>
  <si>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</si>
  <si>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</si>
  <si>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</si>
  <si>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</si>
  <si>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</si>
  <si>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</si>
  <si>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</si>
  <si>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</si>
  <si>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</si>
  <si>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</si>
  <si>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</si>
  <si>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</si>
  <si>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</si>
  <si>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</si>
  <si>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</si>
  <si>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</si>
  <si>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</si>
  <si>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</si>
  <si>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</si>
  <si>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</si>
  <si>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</si>
  <si>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</si>
  <si>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</si>
  <si>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</si>
  <si>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</si>
  <si>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</si>
  <si>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</si>
  <si>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</si>
  <si>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</si>
  <si>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</si>
  <si>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</si>
  <si>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</si>
  <si>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</si>
  <si>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</si>
  <si>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</si>
  <si>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</si>
  <si>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</si>
  <si>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</si>
  <si>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</si>
  <si>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</si>
  <si>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</si>
  <si>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</si>
  <si>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</si>
  <si>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</si>
  <si>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</si>
  <si>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</si>
  <si>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</si>
  <si>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</si>
  <si>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</si>
  <si>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</si>
  <si>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</si>
  <si>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</si>
  <si>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</si>
  <si>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</si>
  <si>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</si>
  <si>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</si>
  <si>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</si>
  <si>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</si>
  <si>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</si>
  <si>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</si>
  <si>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</si>
  <si>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</si>
  <si>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</si>
  <si>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</si>
  <si>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</si>
  <si>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</si>
  <si>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</si>
  <si>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</si>
  <si>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</si>
  <si>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</si>
  <si>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</si>
  <si>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</si>
  <si>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</si>
  <si>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</si>
  <si>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</si>
  <si>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</si>
  <si>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</si>
  <si>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</si>
  <si>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</si>
  <si>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</si>
  <si>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</si>
  <si>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</si>
  <si>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</si>
  <si>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</si>
  <si>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</si>
  <si>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</si>
  <si>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</si>
  <si>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</si>
  <si>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</si>
  <si>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</si>
  <si>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</si>
  <si>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</si>
  <si>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</si>
  <si>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</si>
  <si>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</si>
  <si>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</si>
  <si>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</si>
  <si>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</si>
  <si>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</si>
  <si>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</si>
  <si>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</si>
  <si>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</si>
  <si>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</si>
  <si>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</si>
  <si>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</si>
  <si>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</si>
  <si>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</si>
  <si>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</si>
  <si>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</si>
  <si>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</si>
  <si>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</si>
  <si>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</si>
  <si>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</si>
  <si>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</si>
  <si>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</si>
  <si>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</si>
  <si>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</si>
  <si>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</si>
  <si>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</si>
  <si>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</si>
  <si>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</si>
  <si>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</si>
  <si>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</si>
  <si>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</si>
  <si>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</si>
  <si>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</si>
  <si>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</si>
  <si>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</si>
  <si>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</si>
  <si>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</si>
  <si>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</si>
  <si>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</si>
  <si>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</si>
  <si>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</si>
  <si>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</si>
  <si>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</si>
  <si>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</si>
  <si>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</si>
  <si>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</si>
  <si>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</si>
  <si>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</si>
  <si>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</si>
  <si>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</si>
  <si>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</si>
  <si>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</si>
  <si>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</si>
  <si>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</si>
  <si>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</si>
  <si>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</si>
  <si>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</si>
  <si>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</si>
  <si>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</si>
  <si>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</si>
  <si>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</si>
  <si>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</si>
  <si>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</si>
  <si>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</si>
  <si>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</si>
  <si>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</si>
  <si>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</si>
  <si>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</si>
  <si>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</si>
  <si>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</si>
  <si>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</si>
  <si>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</si>
  <si>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</si>
  <si>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</si>
  <si>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</si>
  <si>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</si>
  <si>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</si>
  <si>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</si>
  <si>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</si>
  <si>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</si>
  <si>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</si>
  <si>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</si>
  <si>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</si>
  <si>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</si>
  <si>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</si>
  <si>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</si>
  <si>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</si>
  <si>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</si>
  <si>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</si>
  <si>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</si>
  <si>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</si>
  <si>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</si>
  <si>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</si>
  <si>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</si>
  <si>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</si>
  <si>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</si>
  <si>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</si>
  <si>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</si>
  <si>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</si>
  <si>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</si>
  <si>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</si>
  <si>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</si>
  <si>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</si>
  <si>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</si>
  <si>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</si>
  <si>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</si>
  <si>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</si>
  <si>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</si>
  <si>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</si>
  <si>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</si>
  <si>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</si>
  <si>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</si>
  <si>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</si>
  <si>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</si>
  <si>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</si>
  <si>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</si>
  <si>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</si>
  <si>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</si>
  <si>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</si>
  <si>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</si>
  <si>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</si>
  <si>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</si>
  <si>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</si>
  <si>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</si>
  <si>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</si>
  <si>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</si>
  <si>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</si>
  <si>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</si>
  <si>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</si>
  <si>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</si>
  <si>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</si>
  <si>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</si>
  <si>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</si>
  <si>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</si>
  <si>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</si>
  <si>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</si>
  <si>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</si>
  <si>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</si>
  <si>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</si>
  <si>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</si>
  <si>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</si>
  <si>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</si>
  <si>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</si>
  <si>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</si>
  <si>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</si>
  <si>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</si>
  <si>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</si>
  <si>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</si>
  <si>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</si>
  <si>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</si>
  <si>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</si>
  <si>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</si>
  <si>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</si>
  <si>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</si>
  <si>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</si>
  <si>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</si>
  <si>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</si>
  <si>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</si>
  <si>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</si>
  <si>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</si>
  <si>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</si>
  <si>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</si>
  <si>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</si>
  <si>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</si>
  <si>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</si>
  <si>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</si>
  <si>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</si>
  <si>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</si>
  <si>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</si>
  <si>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</si>
  <si>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</si>
  <si>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</si>
  <si>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</si>
  <si>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</si>
  <si>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</si>
  <si>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</si>
  <si>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</si>
  <si>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</si>
  <si>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</si>
  <si>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</si>
  <si>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</si>
  <si>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</si>
  <si>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</si>
  <si>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</si>
  <si>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</si>
  <si>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</si>
  <si>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</si>
  <si>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</si>
  <si>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</si>
  <si>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</si>
  <si>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</si>
  <si>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</si>
  <si>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</si>
  <si>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</si>
  <si>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</si>
  <si>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</si>
  <si>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</si>
  <si>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</si>
  <si>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</si>
  <si>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</si>
  <si>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</si>
  <si>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</si>
  <si>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</si>
  <si>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</si>
  <si>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</si>
  <si>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</si>
  <si>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</si>
  <si>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</si>
  <si>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</si>
  <si>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</si>
  <si>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</si>
  <si>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</si>
  <si>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</si>
  <si>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</si>
  <si>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</si>
  <si>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</si>
  <si>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</si>
  <si>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</si>
  <si>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</si>
  <si>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</si>
  <si>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</si>
  <si>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</si>
  <si>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</si>
  <si>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</si>
  <si>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</si>
  <si>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</si>
  <si>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</si>
  <si>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</si>
  <si>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</si>
  <si>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</si>
  <si>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</si>
  <si>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</si>
  <si>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</si>
  <si>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</si>
  <si>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</si>
  <si>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</si>
  <si>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</si>
  <si>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</si>
  <si>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</si>
  <si>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</si>
  <si>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</si>
  <si>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</si>
  <si>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</si>
  <si>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</si>
  <si>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</si>
  <si>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</si>
  <si>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</si>
  <si>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</si>
  <si>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</si>
  <si>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</si>
  <si>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</si>
  <si>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</si>
  <si>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</si>
  <si>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</si>
  <si>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</si>
  <si>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</si>
  <si>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</si>
  <si>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</si>
  <si>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</si>
  <si>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</si>
  <si>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</si>
  <si>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</si>
  <si>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</si>
  <si>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</si>
  <si>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</si>
  <si>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</si>
  <si>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</si>
  <si>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</si>
  <si>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</si>
  <si>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</si>
  <si>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</si>
  <si>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</si>
  <si>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</si>
  <si>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</si>
  <si>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</si>
  <si>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</si>
  <si>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</si>
  <si>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</si>
  <si>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</si>
  <si>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</si>
  <si>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</si>
  <si>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</si>
  <si>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</si>
  <si>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</si>
  <si>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</si>
  <si>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</si>
  <si>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</si>
  <si>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</si>
  <si>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</si>
  <si>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</si>
  <si>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</si>
  <si>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</si>
  <si>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</si>
  <si>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</si>
  <si>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</si>
  <si>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</si>
  <si>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</si>
  <si>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</si>
  <si>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</si>
  <si>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</si>
  <si>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</si>
  <si>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</si>
  <si>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</si>
  <si>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</si>
  <si>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</si>
  <si>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</si>
  <si>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</si>
  <si>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</si>
  <si>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</si>
  <si>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</si>
  <si>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</si>
  <si>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</si>
  <si>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</si>
  <si>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</si>
  <si>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</si>
  <si>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</si>
  <si>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</si>
  <si>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</si>
  <si>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</si>
  <si>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</si>
  <si>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</si>
  <si>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</si>
  <si>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</si>
  <si>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</si>
  <si>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</si>
  <si>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</si>
  <si>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</si>
  <si>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</si>
  <si>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</si>
  <si>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</si>
  <si>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</si>
  <si>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</si>
  <si>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</si>
  <si>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</si>
  <si>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</si>
  <si>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</si>
  <si>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</si>
  <si>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</si>
  <si>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</si>
  <si>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</si>
  <si>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</si>
  <si>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</si>
  <si>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</si>
  <si>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</si>
  <si>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</si>
  <si>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</si>
  <si>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</si>
  <si>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</si>
  <si>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</si>
  <si>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</si>
  <si>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</si>
  <si>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</si>
  <si>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</si>
  <si>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</si>
  <si>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</si>
  <si>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</si>
  <si>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</si>
  <si>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</si>
  <si>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</si>
  <si>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</si>
  <si>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</si>
  <si>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</si>
  <si>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</si>
  <si>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</si>
  <si>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</si>
  <si>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</si>
  <si>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</si>
  <si>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</si>
  <si>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</si>
  <si>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</si>
  <si>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</si>
  <si>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</si>
  <si>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</si>
  <si>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</si>
  <si>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</si>
  <si>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</si>
  <si>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</si>
  <si>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</si>
  <si>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</si>
  <si>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</si>
  <si>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</si>
  <si>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</si>
  <si>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</si>
  <si>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</si>
  <si>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</si>
  <si>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</si>
  <si>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</si>
  <si>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</si>
  <si>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</si>
  <si>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</si>
  <si>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</si>
  <si>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</si>
  <si>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</si>
  <si>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</si>
  <si>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</si>
  <si>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</si>
  <si>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</si>
  <si>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</si>
  <si>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</si>
  <si>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</si>
  <si>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</si>
  <si>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</si>
  <si>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</si>
  <si>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</si>
  <si>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</si>
  <si>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</si>
  <si>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</si>
  <si>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</si>
  <si>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</si>
  <si>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</si>
  <si>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</si>
  <si>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</si>
  <si>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</si>
  <si>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</si>
  <si>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</si>
  <si>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</si>
  <si>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</si>
  <si>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</si>
  <si>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</si>
  <si>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</si>
  <si>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</si>
  <si>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</si>
  <si>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</si>
  <si>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</si>
  <si>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</si>
  <si>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</si>
  <si>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</si>
  <si>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</si>
  <si>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</si>
  <si>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</si>
  <si>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</si>
  <si>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</si>
  <si>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</si>
  <si>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</si>
  <si>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</si>
  <si>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</si>
  <si>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</si>
  <si>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</si>
  <si>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</si>
  <si>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</si>
  <si>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</si>
  <si>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</si>
  <si>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</si>
  <si>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</si>
  <si>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</si>
  <si>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</si>
  <si>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</si>
  <si>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</si>
  <si>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</si>
  <si>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</si>
  <si>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</si>
  <si>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</si>
  <si>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</si>
  <si>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</si>
  <si>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</si>
  <si>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</si>
  <si>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</si>
  <si>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</si>
  <si>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</si>
  <si>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</si>
  <si>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</si>
  <si>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</si>
  <si>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</si>
  <si>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</si>
  <si>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</si>
  <si>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</si>
  <si>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</si>
  <si>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</si>
  <si>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</si>
  <si>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</si>
  <si>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</si>
  <si>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</si>
  <si>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</si>
  <si>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</si>
  <si>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</si>
  <si>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</si>
  <si>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</si>
  <si>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</si>
  <si>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</si>
  <si>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</si>
  <si>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</si>
  <si>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</si>
  <si>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</si>
  <si>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</si>
  <si>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</si>
  <si>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</si>
  <si>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</si>
  <si>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</si>
  <si>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</si>
  <si>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</si>
  <si>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</si>
  <si>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</si>
  <si>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</si>
  <si>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</si>
  <si>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</si>
  <si>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</si>
  <si>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</si>
  <si>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</si>
  <si>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</si>
  <si>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</si>
  <si>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</si>
  <si>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</si>
  <si>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</si>
  <si>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</si>
  <si>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</si>
  <si>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</si>
  <si>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</si>
  <si>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</si>
  <si>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</si>
  <si>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</si>
  <si>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</si>
  <si>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</si>
  <si>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</si>
  <si>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</si>
  <si>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</si>
  <si>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</si>
  <si>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</si>
  <si>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</si>
  <si>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</si>
  <si>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</si>
  <si>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</si>
  <si>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</si>
  <si>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</si>
  <si>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</si>
  <si>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</si>
  <si>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</si>
  <si>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</si>
  <si>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</si>
  <si>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</si>
  <si>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</si>
  <si>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</si>
  <si>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</si>
  <si>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</si>
  <si>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</si>
  <si>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</si>
  <si>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</si>
  <si>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</si>
  <si>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</si>
  <si>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</si>
  <si>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</si>
  <si>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</si>
  <si>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</si>
  <si>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</si>
  <si>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</si>
  <si>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</si>
  <si>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</si>
  <si>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</si>
  <si>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</si>
  <si>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</si>
  <si>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</si>
  <si>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</si>
  <si>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</si>
  <si>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</si>
  <si>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</si>
  <si>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</si>
  <si>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</si>
  <si>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</si>
  <si>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</si>
  <si>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</si>
  <si>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</si>
  <si>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</si>
  <si>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</si>
  <si>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</si>
  <si>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</si>
  <si>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</si>
  <si>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</si>
  <si>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</si>
  <si>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</si>
  <si>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</si>
  <si>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</si>
  <si>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</si>
  <si>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</si>
  <si>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</si>
  <si>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</si>
  <si>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</si>
  <si>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</si>
  <si>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</si>
  <si>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</si>
  <si>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</si>
  <si>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</si>
  <si>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</si>
  <si>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</si>
  <si>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</si>
  <si>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</si>
  <si>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</si>
  <si>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</si>
  <si>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</si>
  <si>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</si>
  <si>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</si>
  <si>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</si>
  <si>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</si>
  <si>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</si>
  <si>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</si>
  <si>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</si>
  <si>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</si>
  <si>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</si>
  <si>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</si>
  <si>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</si>
  <si>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</si>
  <si>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</si>
  <si>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</si>
  <si>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</si>
  <si>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</si>
  <si>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</si>
  <si>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</si>
  <si>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</si>
  <si>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</si>
  <si>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</si>
  <si>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</si>
  <si>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</si>
  <si>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</si>
  <si>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</si>
  <si>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</si>
  <si>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</si>
  <si>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</si>
  <si>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</si>
  <si>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</si>
  <si>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</si>
  <si>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</si>
  <si>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</si>
  <si>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</si>
  <si>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</si>
  <si>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</si>
  <si>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</si>
  <si>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</si>
  <si>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</si>
  <si>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</si>
  <si>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</si>
  <si>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</si>
  <si>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</si>
  <si>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</si>
  <si>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</si>
  <si>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</si>
  <si>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</si>
  <si>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</si>
  <si>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</si>
  <si>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</si>
  <si>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</si>
  <si>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</si>
  <si>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</si>
  <si>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</si>
  <si>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</si>
  <si>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</si>
  <si>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</si>
  <si>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</si>
  <si>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</si>
  <si>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</si>
  <si>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</si>
  <si>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</si>
  <si>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</si>
  <si>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</si>
  <si>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</si>
  <si>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</si>
  <si>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</si>
  <si>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</si>
  <si>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</si>
  <si>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</si>
  <si>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</si>
  <si>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</si>
  <si>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</si>
  <si>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</si>
  <si>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</si>
  <si>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</si>
  <si>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</si>
  <si>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</si>
  <si>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</si>
  <si>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</si>
  <si>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</si>
  <si>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</si>
  <si>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</si>
  <si>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</si>
  <si>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</si>
  <si>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</si>
  <si>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</si>
  <si>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</si>
  <si>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</si>
  <si>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</si>
  <si>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</si>
  <si>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</si>
  <si>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</si>
  <si>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</si>
  <si>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</si>
  <si>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</si>
  <si>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</si>
  <si>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</si>
  <si>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</si>
  <si>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</si>
  <si>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</si>
  <si>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</si>
  <si>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</si>
  <si>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</si>
  <si>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</si>
  <si>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</si>
  <si>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</si>
  <si>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</si>
  <si>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</si>
  <si>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</si>
  <si>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</si>
  <si>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</si>
  <si>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</si>
  <si>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</si>
  <si>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</si>
  <si>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</si>
  <si>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</si>
  <si>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</si>
  <si>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</si>
  <si>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</si>
  <si>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</si>
  <si>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</si>
  <si>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</si>
  <si>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</si>
  <si>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</si>
  <si>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</si>
  <si>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</si>
  <si>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</si>
  <si>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</si>
  <si>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</si>
  <si>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</si>
  <si>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</si>
  <si>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</si>
  <si>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</si>
  <si>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</si>
  <si>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</si>
  <si>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</si>
  <si>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</si>
  <si>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</si>
  <si>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</si>
  <si>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</si>
  <si>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</si>
  <si>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</si>
  <si>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</si>
  <si>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</si>
  <si>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</si>
  <si>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</si>
  <si>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</si>
  <si>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</si>
  <si>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</si>
  <si>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</si>
  <si>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</si>
  <si>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</si>
  <si>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</si>
  <si>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</si>
  <si>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</si>
  <si>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</si>
  <si>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</si>
  <si>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</si>
  <si>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</si>
  <si>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</si>
  <si>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</si>
  <si>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</si>
  <si>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</si>
  <si>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</si>
  <si>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</si>
  <si>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</si>
  <si>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</si>
  <si>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</si>
  <si>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</si>
  <si>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</si>
  <si>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</si>
  <si>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</si>
  <si>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</si>
  <si>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</si>
  <si>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</si>
  <si>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</si>
  <si>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</si>
  <si>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</si>
  <si>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</si>
  <si>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</si>
  <si>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</si>
  <si>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</si>
  <si>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</si>
  <si>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</si>
  <si>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</si>
  <si>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</si>
  <si>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</si>
  <si>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</si>
  <si>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</si>
  <si>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</si>
  <si>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</si>
  <si>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</si>
  <si>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</si>
  <si>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</si>
  <si>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</si>
  <si>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</si>
  <si>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</si>
  <si>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</si>
  <si>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</si>
  <si>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</si>
  <si>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</si>
  <si>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</si>
  <si>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</si>
  <si>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</si>
  <si>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</si>
  <si>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</si>
  <si>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</si>
  <si>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</si>
  <si>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</si>
  <si>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</si>
  <si>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</si>
  <si>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</si>
  <si>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</si>
  <si>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</si>
  <si>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</si>
  <si>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</si>
  <si>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</si>
  <si>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</si>
  <si>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</si>
  <si>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</si>
  <si>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</si>
  <si>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</si>
  <si>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</si>
  <si>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</si>
  <si>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</si>
  <si>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</si>
  <si>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</si>
  <si>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</si>
  <si>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</si>
  <si>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</si>
  <si>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</si>
  <si>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</si>
  <si>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</si>
  <si>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</si>
  <si>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</si>
  <si>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</si>
  <si>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</si>
  <si>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</si>
  <si>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</si>
  <si>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</si>
  <si>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</si>
  <si>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</si>
  <si>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</si>
  <si>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</si>
  <si>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</si>
  <si>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</si>
  <si>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</si>
  <si>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</si>
  <si>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</si>
  <si>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</si>
  <si>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</si>
  <si>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</si>
  <si>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</si>
  <si>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</si>
  <si>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</si>
  <si>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</si>
  <si>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</si>
  <si>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</si>
  <si>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</si>
  <si>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</si>
  <si>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</si>
  <si>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</si>
  <si>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</si>
  <si>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</si>
  <si>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</si>
  <si>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</si>
  <si>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</si>
  <si>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</si>
  <si>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</si>
  <si>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</si>
  <si>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</si>
  <si>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</si>
  <si>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</si>
  <si>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</si>
  <si>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</si>
  <si>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</si>
  <si>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</si>
  <si>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</si>
  <si>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</si>
  <si>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</si>
  <si>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</si>
  <si>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</si>
  <si>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</si>
  <si>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</si>
  <si>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</si>
  <si>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</si>
  <si>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</si>
  <si>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</si>
  <si>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</si>
  <si>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</si>
  <si>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</si>
  <si>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</si>
  <si>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</si>
  <si>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</si>
  <si>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</si>
  <si>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</si>
  <si>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</si>
  <si>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</si>
  <si>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</si>
  <si>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</si>
  <si>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</si>
  <si>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</si>
  <si>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</si>
  <si>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</si>
  <si>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</si>
  <si>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</si>
  <si>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</si>
  <si>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</si>
  <si>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</si>
  <si>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</si>
  <si>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</si>
  <si>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</si>
  <si>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</si>
  <si>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</si>
  <si>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</si>
  <si>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</si>
  <si>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</si>
  <si>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</si>
  <si>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</si>
  <si>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</si>
  <si>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</si>
  <si>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</si>
  <si>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</si>
  <si>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</si>
  <si>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</si>
  <si>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</si>
  <si>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</si>
  <si>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</si>
  <si>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</si>
  <si>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</si>
  <si>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</si>
  <si>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</si>
  <si>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</si>
  <si>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</si>
  <si>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</si>
  <si>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</si>
  <si>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</si>
  <si>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</si>
  <si>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</si>
  <si>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</si>
  <si>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</si>
  <si>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</si>
  <si>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</si>
  <si>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</si>
  <si>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</si>
  <si>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</si>
  <si>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</si>
  <si>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</si>
  <si>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</si>
  <si>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</si>
  <si>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</si>
  <si>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</si>
  <si>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</si>
  <si>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</si>
  <si>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</si>
  <si>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</si>
  <si>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</si>
  <si>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</si>
  <si>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</si>
  <si>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</si>
  <si>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</si>
  <si>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</si>
  <si>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</si>
  <si>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</si>
  <si>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</si>
  <si>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</si>
  <si>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</si>
  <si>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</si>
  <si>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</si>
  <si>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</si>
  <si>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</si>
  <si>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</si>
  <si>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</si>
  <si>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</si>
  <si>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</si>
  <si>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</si>
  <si>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</si>
  <si>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</si>
  <si>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</si>
  <si>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</si>
  <si>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</si>
  <si>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</si>
  <si>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</si>
  <si>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</si>
  <si>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</si>
  <si>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</si>
  <si>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</si>
  <si>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</si>
  <si>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</si>
  <si>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</si>
  <si>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</si>
  <si>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</si>
  <si>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</si>
  <si>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</si>
  <si>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</si>
  <si>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</si>
  <si>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</si>
  <si>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</si>
  <si>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</si>
  <si>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</si>
  <si>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</si>
  <si>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</si>
  <si>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</si>
  <si>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</si>
  <si>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</si>
  <si>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</si>
  <si>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</si>
  <si>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</si>
  <si>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</si>
  <si>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</si>
  <si>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</si>
  <si>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</si>
  <si>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</si>
  <si>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</si>
  <si>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</si>
  <si>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</si>
  <si>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</si>
  <si>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</si>
  <si>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</si>
  <si>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</si>
  <si>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</si>
  <si>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</si>
  <si>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</si>
  <si>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</si>
  <si>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</si>
  <si>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</si>
  <si>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</si>
  <si>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</si>
  <si>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</si>
  <si>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</si>
  <si>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</si>
  <si>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</si>
  <si>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</si>
  <si>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</si>
  <si>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</si>
  <si>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</si>
  <si>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</si>
  <si>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</si>
  <si>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</si>
  <si>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</si>
  <si>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</si>
  <si>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</si>
  <si>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</si>
  <si>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</si>
  <si>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</si>
  <si>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</si>
  <si>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</si>
  <si>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</si>
  <si>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</si>
  <si>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</si>
  <si>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</si>
  <si>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</si>
  <si>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</si>
  <si>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</si>
  <si>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</si>
  <si>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</si>
  <si>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</si>
  <si>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</si>
  <si>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</si>
  <si>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</si>
  <si>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</si>
  <si>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</si>
  <si>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</si>
  <si>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</si>
  <si>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</si>
  <si>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</si>
  <si>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</si>
  <si>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</si>
  <si>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</si>
  <si>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</si>
  <si>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</si>
  <si>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</si>
  <si>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</si>
  <si>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</si>
  <si>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</si>
  <si>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</si>
  <si>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</si>
  <si>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</si>
  <si>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</si>
  <si>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</si>
  <si>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</si>
  <si>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</si>
  <si>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</si>
  <si>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</si>
  <si>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</si>
  <si>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</si>
  <si>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</si>
  <si>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</si>
  <si>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</si>
  <si>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</si>
  <si>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</si>
  <si>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</si>
  <si>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</si>
  <si>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</si>
  <si>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</si>
  <si>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</si>
  <si>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</si>
  <si>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</si>
  <si>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</si>
  <si>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</si>
  <si>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</si>
  <si>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</si>
  <si>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</si>
  <si>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</si>
  <si>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</si>
  <si>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</si>
  <si>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</si>
  <si>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</si>
  <si>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</si>
  <si>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</si>
  <si>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</si>
  <si>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</si>
  <si>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</si>
  <si>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</si>
  <si>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</si>
  <si>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</si>
  <si>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</si>
  <si>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</si>
  <si>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</si>
  <si>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</si>
  <si>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</si>
  <si>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</si>
  <si>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</si>
  <si>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</si>
  <si>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</si>
  <si>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</si>
  <si>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</si>
  <si>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</si>
  <si>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</si>
  <si>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</si>
  <si>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</si>
  <si>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</si>
  <si>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</si>
  <si>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</si>
  <si>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</si>
  <si>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</si>
  <si>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</si>
  <si>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</si>
  <si>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</si>
  <si>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</si>
  <si>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</si>
  <si>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</si>
  <si>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</si>
  <si>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</si>
  <si>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</si>
  <si>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</si>
  <si>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</si>
  <si>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</si>
  <si>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</si>
  <si>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</si>
  <si>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</si>
  <si>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</si>
  <si>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</si>
  <si>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</si>
  <si>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</si>
  <si>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</si>
  <si>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</si>
  <si>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</si>
  <si>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</si>
  <si>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</si>
  <si>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</si>
  <si>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</si>
  <si>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</si>
  <si>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</si>
  <si>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</si>
  <si>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</si>
  <si>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</si>
  <si>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</si>
  <si>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</si>
  <si>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</si>
  <si>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</si>
  <si>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</si>
  <si>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</si>
  <si>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</si>
  <si>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</si>
  <si>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</si>
  <si>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</si>
  <si>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</si>
  <si>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</si>
  <si>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</si>
  <si>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</si>
  <si>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</si>
  <si>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</si>
  <si>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</si>
  <si>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</si>
  <si>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</si>
  <si>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</si>
  <si>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</si>
  <si>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</si>
  <si>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</si>
  <si>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</si>
  <si>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</si>
  <si>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</si>
  <si>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</si>
  <si>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</si>
  <si>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</si>
  <si>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</si>
  <si>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</si>
  <si>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</si>
  <si>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</si>
  <si>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</si>
  <si>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</si>
  <si>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</si>
  <si>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</si>
  <si>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</si>
  <si>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</si>
  <si>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</si>
  <si>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</si>
  <si>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</si>
  <si>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</si>
  <si>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</si>
  <si>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</si>
  <si>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</si>
  <si>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</si>
  <si>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</si>
  <si>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</si>
  <si>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</si>
  <si>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</si>
  <si>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</si>
  <si>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</si>
  <si>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</si>
  <si>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</si>
  <si>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</si>
  <si>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</si>
  <si>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</si>
  <si>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</si>
  <si>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</si>
  <si>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</si>
  <si>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</si>
  <si>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</si>
  <si>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</si>
  <si>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</si>
  <si>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</si>
  <si>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</si>
  <si>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</si>
  <si>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</si>
  <si>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</si>
  <si>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</si>
  <si>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</si>
  <si>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</si>
  <si>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</si>
  <si>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</si>
  <si>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</si>
  <si>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</si>
  <si>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</si>
  <si>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</si>
  <si>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</si>
  <si>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</si>
  <si>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</si>
  <si>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</si>
  <si>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</si>
  <si>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</si>
  <si>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</si>
  <si>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</si>
  <si>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</si>
  <si>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</si>
  <si>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</si>
  <si>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</si>
  <si>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</si>
  <si>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</si>
  <si>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</si>
  <si>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</si>
  <si>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</si>
  <si>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</si>
  <si>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</si>
  <si>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</si>
  <si>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</si>
  <si>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</si>
  <si>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</si>
  <si>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</si>
  <si>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</si>
  <si>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</si>
  <si>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</si>
  <si>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</si>
  <si>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</si>
  <si>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</si>
  <si>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</si>
  <si>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</si>
  <si>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</si>
  <si>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</si>
  <si>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</si>
  <si>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</si>
  <si>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</si>
  <si>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</si>
  <si>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</si>
  <si>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</si>
  <si>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</si>
  <si>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</si>
  <si>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</si>
  <si>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</si>
  <si>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</si>
  <si>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</si>
  <si>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</si>
  <si>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</si>
  <si>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</si>
  <si>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</si>
  <si>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</si>
  <si>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</si>
  <si>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</si>
  <si>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</si>
  <si>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</si>
  <si>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</si>
  <si>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</si>
  <si>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</si>
  <si>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</si>
  <si>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</si>
  <si>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</si>
  <si>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</si>
  <si>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</si>
  <si>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</si>
  <si>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</si>
  <si>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</si>
  <si>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</si>
  <si>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</si>
  <si>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</si>
  <si>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</si>
  <si>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</si>
  <si>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</si>
  <si>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</si>
  <si>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</si>
  <si>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</si>
  <si>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</si>
  <si>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</si>
  <si>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</si>
  <si>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</si>
  <si>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</si>
  <si>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</si>
  <si>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</si>
  <si>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</si>
  <si>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</si>
  <si>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</si>
  <si>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</si>
  <si>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</si>
  <si>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</si>
  <si>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</si>
  <si>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</si>
  <si>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</si>
  <si>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</si>
  <si>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</si>
  <si>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</si>
  <si>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</si>
  <si>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</si>
  <si>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</si>
  <si>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</si>
  <si>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</si>
  <si>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</si>
  <si>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</si>
  <si>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</si>
  <si>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</si>
  <si>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</si>
  <si>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</si>
  <si>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</si>
  <si>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</si>
  <si>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</si>
  <si>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</si>
  <si>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</si>
  <si>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</si>
  <si>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</si>
  <si>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</si>
  <si>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</si>
  <si>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</si>
  <si>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</si>
  <si>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</si>
  <si>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</si>
  <si>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</si>
  <si>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</si>
  <si>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</si>
  <si>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</si>
  <si>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</si>
  <si>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</si>
  <si>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</si>
  <si>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</si>
  <si>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</si>
  <si>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</si>
  <si>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</si>
  <si>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</si>
  <si>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</si>
  <si>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</si>
  <si>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</si>
  <si>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</si>
  <si>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</si>
  <si>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</si>
  <si>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</si>
  <si>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</si>
  <si>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</si>
  <si>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</si>
  <si>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</si>
  <si>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</si>
  <si>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</si>
  <si>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</si>
  <si>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</si>
  <si>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</si>
  <si>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</si>
  <si>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</si>
  <si>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</si>
  <si>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</si>
  <si>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</si>
  <si>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</si>
  <si>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</si>
  <si>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</si>
  <si>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</si>
  <si>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</si>
  <si>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</si>
  <si>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</si>
  <si>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</si>
  <si>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</si>
  <si>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</si>
  <si>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</si>
  <si>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</si>
  <si>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</si>
  <si>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</si>
  <si>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</si>
  <si>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</si>
  <si>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</si>
  <si>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</si>
  <si>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</si>
  <si>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</si>
  <si>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</si>
  <si>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</si>
  <si>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</si>
  <si>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</si>
  <si>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</si>
  <si>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</si>
  <si>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</si>
  <si>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</si>
  <si>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</si>
  <si>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</si>
  <si>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</si>
  <si>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</si>
  <si>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</si>
  <si>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</si>
  <si>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</si>
  <si>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</si>
  <si>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</si>
  <si>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</si>
  <si>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</si>
  <si>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</si>
  <si>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</si>
  <si>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</si>
  <si>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</si>
  <si>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</si>
  <si>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</si>
  <si>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</si>
  <si>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</si>
  <si>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</si>
  <si>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</si>
  <si>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</si>
  <si>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</si>
  <si>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</si>
  <si>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</si>
  <si>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</si>
  <si>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</si>
  <si>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</si>
  <si>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</si>
  <si>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</si>
  <si>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</si>
  <si>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</si>
  <si>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</si>
  <si>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</si>
  <si>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</si>
  <si>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</si>
  <si>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</si>
  <si>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</si>
  <si>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</si>
  <si>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</si>
  <si>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</si>
  <si>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</si>
  <si>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</si>
  <si>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</si>
  <si>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</si>
  <si>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</si>
  <si>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</si>
  <si>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</si>
  <si>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</si>
  <si>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</si>
  <si>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</si>
  <si>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</si>
  <si>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</si>
  <si>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</si>
  <si>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</si>
  <si>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</si>
  <si>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</si>
  <si>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</si>
  <si>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</si>
  <si>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</si>
  <si>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</si>
  <si>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</si>
  <si>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</si>
  <si>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</si>
  <si>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</si>
  <si>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</si>
  <si>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</si>
  <si>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</si>
  <si>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</si>
  <si>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</si>
  <si>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</si>
  <si>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</si>
  <si>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</si>
  <si>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</si>
  <si>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</si>
  <si>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</si>
  <si>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</si>
  <si>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</si>
  <si>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</si>
  <si>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</si>
  <si>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</si>
  <si>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</si>
  <si>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</si>
  <si>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</si>
  <si>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</si>
  <si>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</si>
  <si>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</si>
  <si>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</si>
  <si>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</si>
  <si>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</si>
  <si>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</si>
  <si>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</si>
  <si>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</si>
  <si>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</si>
  <si>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</si>
  <si>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</si>
  <si>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</si>
  <si>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</si>
  <si>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</si>
  <si>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</si>
  <si>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</si>
  <si>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</si>
  <si>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</si>
  <si>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</si>
  <si>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</si>
  <si>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</si>
  <si>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</si>
  <si>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</si>
  <si>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</si>
  <si>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</si>
  <si>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</si>
  <si>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</si>
  <si>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</si>
  <si>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</si>
  <si>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</si>
  <si>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</si>
  <si>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</si>
  <si>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</si>
  <si>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</si>
  <si>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</si>
  <si>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</si>
  <si>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</si>
  <si>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</si>
  <si>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</si>
  <si>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</si>
  <si>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</si>
  <si>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</si>
  <si>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</si>
  <si>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</si>
  <si>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</si>
  <si>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</si>
  <si>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</si>
  <si>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</si>
  <si>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</si>
  <si>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</si>
  <si>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</si>
  <si>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</si>
  <si>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</si>
  <si>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</si>
  <si>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</si>
  <si>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</si>
  <si>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</si>
  <si>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</si>
  <si>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</si>
  <si>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</si>
  <si>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</si>
  <si>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</si>
  <si>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</si>
  <si>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</si>
  <si>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</si>
  <si>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</si>
  <si>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</si>
  <si>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</si>
  <si>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</si>
  <si>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</si>
  <si>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</si>
  <si>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</si>
  <si>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</si>
  <si>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</si>
  <si>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</si>
  <si>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</si>
  <si>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</si>
  <si>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</si>
  <si>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</si>
  <si>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</si>
  <si>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</si>
  <si>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</si>
  <si>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</si>
  <si>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</si>
  <si>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</si>
  <si>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</si>
  <si>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</si>
  <si>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</si>
  <si>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</si>
  <si>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</si>
  <si>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</si>
  <si>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</si>
  <si>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</si>
  <si>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</si>
  <si>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</si>
  <si>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</si>
  <si>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</si>
  <si>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</si>
  <si>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</si>
  <si>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</si>
  <si>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</si>
  <si>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</si>
  <si>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</si>
  <si>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</si>
  <si>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</si>
  <si>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</si>
  <si>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</si>
  <si>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</si>
  <si>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</si>
  <si>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</si>
  <si>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</si>
  <si>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</si>
  <si>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</si>
  <si>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</si>
  <si>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</si>
  <si>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</si>
  <si>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</si>
  <si>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</si>
  <si>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</si>
  <si>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</si>
  <si>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</si>
  <si>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</si>
  <si>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</si>
  <si>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</si>
  <si>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</si>
  <si>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</si>
  <si>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</si>
  <si>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</si>
  <si>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</si>
  <si>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</si>
  <si>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</si>
  <si>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</si>
  <si>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</si>
  <si>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</si>
  <si>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</si>
  <si>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</si>
  <si>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</si>
  <si>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</si>
  <si>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</si>
  <si>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</si>
  <si>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</si>
  <si>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</si>
  <si>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</si>
  <si>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</si>
  <si>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</si>
  <si>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</si>
  <si>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</si>
  <si>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</si>
  <si>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</si>
  <si>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</si>
  <si>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</si>
  <si>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</si>
  <si>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</si>
  <si>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</si>
  <si>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</si>
  <si>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</si>
  <si>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</si>
  <si>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</si>
  <si>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</si>
  <si>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</si>
  <si>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</si>
  <si>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</si>
  <si>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</si>
  <si>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</si>
  <si>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</si>
  <si>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</si>
  <si>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</si>
  <si>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</si>
  <si>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</si>
  <si>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</si>
  <si>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</si>
  <si>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</si>
  <si>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</si>
  <si>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</si>
  <si>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</si>
  <si>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</si>
  <si>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</si>
  <si>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</si>
  <si>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</si>
  <si>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</si>
  <si>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</si>
  <si>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</si>
  <si>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</si>
  <si>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</si>
  <si>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</si>
  <si>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</si>
  <si>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</si>
  <si>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</si>
  <si>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</si>
  <si>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</si>
  <si>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</si>
  <si>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</si>
  <si>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</si>
  <si>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</si>
  <si>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</si>
  <si>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</si>
  <si>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</si>
  <si>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</si>
  <si>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</si>
  <si>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</si>
  <si>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</si>
  <si>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</si>
  <si>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</si>
  <si>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</si>
  <si>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</si>
  <si>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</si>
  <si>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</si>
  <si>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</si>
  <si>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</si>
  <si>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</si>
  <si>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</si>
  <si>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</si>
  <si>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</si>
  <si>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</si>
  <si>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</si>
  <si>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</si>
  <si>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</si>
  <si>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</si>
  <si>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</si>
  <si>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</si>
  <si>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</si>
  <si>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</si>
  <si>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</si>
  <si>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</si>
  <si>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</si>
  <si>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</si>
  <si>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</si>
  <si>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</si>
  <si>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</si>
  <si>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</si>
  <si>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</si>
  <si>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</si>
  <si>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</si>
  <si>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</si>
  <si>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</si>
  <si>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</si>
  <si>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</si>
  <si>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</si>
  <si>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</si>
  <si>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</si>
  <si>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</si>
  <si>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</si>
  <si>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</si>
  <si>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</si>
  <si>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</si>
  <si>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</si>
  <si>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</si>
  <si>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</si>
  <si>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</si>
  <si>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</si>
  <si>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</si>
  <si>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</si>
  <si>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</si>
  <si>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</si>
  <si>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</si>
  <si>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</si>
  <si>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</si>
  <si>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</si>
  <si>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</si>
  <si>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</si>
  <si>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</si>
  <si>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</si>
  <si>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</si>
  <si>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</si>
  <si>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</si>
  <si>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</si>
  <si>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</si>
  <si>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</si>
  <si>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</si>
  <si>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</si>
  <si>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</si>
  <si>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</si>
  <si>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</si>
  <si>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</si>
  <si>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</si>
  <si>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</si>
  <si>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</si>
  <si>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</si>
  <si>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</si>
  <si>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</si>
  <si>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</si>
  <si>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</si>
  <si>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</si>
  <si>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</si>
  <si>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</si>
  <si>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</si>
  <si>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</si>
  <si>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</si>
  <si>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</si>
  <si>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</si>
  <si>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</si>
  <si>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</si>
  <si>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</si>
  <si>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</si>
  <si>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</si>
  <si>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</si>
  <si>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</si>
  <si>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</si>
  <si>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</si>
  <si>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</si>
  <si>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</si>
  <si>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</si>
  <si>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</si>
  <si>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</si>
  <si>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</si>
  <si>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</si>
  <si>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</si>
  <si>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</si>
  <si>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</si>
  <si>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</si>
  <si>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</si>
  <si>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</si>
  <si>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</si>
  <si>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</si>
  <si>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</si>
  <si>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</si>
  <si>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</si>
  <si>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</si>
  <si>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</si>
  <si>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</si>
  <si>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</si>
  <si>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</si>
  <si>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</si>
  <si>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</si>
  <si>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</si>
  <si>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</si>
  <si>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</si>
  <si>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</si>
  <si>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</si>
  <si>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</si>
  <si>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</si>
  <si>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</si>
  <si>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</si>
  <si>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</si>
  <si>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</si>
  <si>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</si>
  <si>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</si>
  <si>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</si>
  <si>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</si>
  <si>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</si>
  <si>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</si>
  <si>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</si>
  <si>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</si>
  <si>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</si>
  <si>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</si>
  <si>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</si>
  <si>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</si>
  <si>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</si>
  <si>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</si>
  <si>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</si>
  <si>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</si>
  <si>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</si>
  <si>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</si>
  <si>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</si>
  <si>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</si>
  <si>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</si>
  <si>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</si>
  <si>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</si>
  <si>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</si>
  <si>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</si>
  <si>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</si>
  <si>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</si>
  <si>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</si>
  <si>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</si>
  <si>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</si>
  <si>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</si>
  <si>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</si>
  <si>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</si>
  <si>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</si>
  <si>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</si>
  <si>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</si>
  <si>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</si>
  <si>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</si>
  <si>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</si>
  <si>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</si>
  <si>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</si>
  <si>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</si>
  <si>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</si>
  <si>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</si>
  <si>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</si>
  <si>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</si>
  <si>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</si>
  <si>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</si>
  <si>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</si>
  <si>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</si>
  <si>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</si>
  <si>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</si>
  <si>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</si>
  <si>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</si>
  <si>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</si>
  <si>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</si>
  <si>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</si>
  <si>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</si>
  <si>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</si>
  <si>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</si>
  <si>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</si>
  <si>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</si>
  <si>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</si>
  <si>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</si>
  <si>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</si>
  <si>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</si>
  <si>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</si>
  <si>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</si>
  <si>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</si>
  <si>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</si>
  <si>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</si>
  <si>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</si>
  <si>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</si>
  <si>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</si>
  <si>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</si>
  <si>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</si>
  <si>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</si>
  <si>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</si>
  <si>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</si>
  <si>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</si>
  <si>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</si>
  <si>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</si>
  <si>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</si>
  <si>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</si>
  <si>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</si>
  <si>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</si>
  <si>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</si>
  <si>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</si>
  <si>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</si>
  <si>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</si>
  <si>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</si>
  <si>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</si>
  <si>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</si>
  <si>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</si>
  <si>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</si>
  <si>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</si>
  <si>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</si>
  <si>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</si>
  <si>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</si>
  <si>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</si>
  <si>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</si>
  <si>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</si>
  <si>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</si>
  <si>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</si>
  <si>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</si>
  <si>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</si>
  <si>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</si>
  <si>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</si>
  <si>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</si>
  <si>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</si>
  <si>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</si>
  <si>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</si>
  <si>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</si>
  <si>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</si>
  <si>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</si>
  <si>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</si>
  <si>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</si>
  <si>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</si>
  <si>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</si>
  <si>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</si>
  <si>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</si>
  <si>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</si>
  <si>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</si>
  <si>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</si>
  <si>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</si>
  <si>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</si>
  <si>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</si>
  <si>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</si>
  <si>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</si>
  <si>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</si>
  <si>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</si>
  <si>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</si>
  <si>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</si>
  <si>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</si>
  <si>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</si>
  <si>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</si>
  <si>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</si>
  <si>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</si>
  <si>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</si>
  <si>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</si>
  <si>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</si>
  <si>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</si>
  <si>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</si>
  <si>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</si>
  <si>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</si>
  <si>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</si>
  <si>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</si>
  <si>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</si>
  <si>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</si>
  <si>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</si>
  <si>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</si>
  <si>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</si>
  <si>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</si>
  <si>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</si>
  <si>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</si>
  <si>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</si>
  <si>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</si>
  <si>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</si>
  <si>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</si>
  <si>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</si>
  <si>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</si>
  <si>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</si>
  <si>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</si>
  <si>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</si>
  <si>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</si>
  <si>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</si>
  <si>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</si>
  <si>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</si>
  <si>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</si>
  <si>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</si>
  <si>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</si>
  <si>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</si>
  <si>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</si>
  <si>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</si>
  <si>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</si>
  <si>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</si>
  <si>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</si>
  <si>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</si>
  <si>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</si>
  <si>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</si>
  <si>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</si>
  <si>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</si>
  <si>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</si>
  <si>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</si>
  <si>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</si>
  <si>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</si>
  <si>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</si>
  <si>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</si>
  <si>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</si>
  <si>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</si>
  <si>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</si>
  <si>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</si>
  <si>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</si>
  <si>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</si>
  <si>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</si>
  <si>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</si>
  <si>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</si>
  <si>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</si>
  <si>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</si>
  <si>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</si>
  <si>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</si>
  <si>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</si>
  <si>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</si>
  <si>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</si>
  <si>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</si>
  <si>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</si>
  <si>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</si>
  <si>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</si>
  <si>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</si>
  <si>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</si>
  <si>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</si>
  <si>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</si>
  <si>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</si>
  <si>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</si>
  <si>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</si>
  <si>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</si>
  <si>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</si>
  <si>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</si>
  <si>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</si>
  <si>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</si>
  <si>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</si>
  <si>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</si>
  <si>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</si>
  <si>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</si>
  <si>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</si>
  <si>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</si>
  <si>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</si>
  <si>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</si>
  <si>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</si>
  <si>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</si>
  <si>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</si>
  <si>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</si>
  <si>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</si>
  <si>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</si>
  <si>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</si>
  <si>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</si>
  <si>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</si>
  <si>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</si>
  <si>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</si>
  <si>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</si>
  <si>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</si>
  <si>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</si>
  <si>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</si>
  <si>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</si>
  <si>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</si>
  <si>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</si>
  <si>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</si>
  <si>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</si>
  <si>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</si>
  <si>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</si>
  <si>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</si>
  <si>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</si>
  <si>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</si>
  <si>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</si>
  <si>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</si>
  <si>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</si>
  <si>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</si>
  <si>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</si>
  <si>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</si>
  <si>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</si>
  <si>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</si>
  <si>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</si>
  <si>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</si>
  <si>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</si>
  <si>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</si>
  <si>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</si>
  <si>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</si>
  <si>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</si>
  <si>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</si>
  <si>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</si>
  <si>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</si>
  <si>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</si>
  <si>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</si>
  <si>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</si>
  <si>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</si>
  <si>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</si>
  <si>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</si>
  <si>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</si>
  <si>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</si>
  <si>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</si>
  <si>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</si>
  <si>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</si>
  <si>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</si>
  <si>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</si>
  <si>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</si>
  <si>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</si>
  <si>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</si>
  <si>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</si>
  <si>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</si>
  <si>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</si>
  <si>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</si>
  <si>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</si>
  <si>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</si>
  <si>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</si>
  <si>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</si>
  <si>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</si>
  <si>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</si>
  <si>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</si>
  <si>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</si>
  <si>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</si>
  <si>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</si>
  <si>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</si>
  <si>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</si>
  <si>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</si>
  <si>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</si>
  <si>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</si>
  <si>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</si>
  <si>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</si>
  <si>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</si>
  <si>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</si>
  <si>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</si>
  <si>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</si>
  <si>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</si>
  <si>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</si>
  <si>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</si>
  <si>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</si>
  <si>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</si>
  <si>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</si>
  <si>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</si>
  <si>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</si>
  <si>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</si>
  <si>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</si>
  <si>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</si>
  <si>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</si>
  <si>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</si>
  <si>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</si>
  <si>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</si>
  <si>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</si>
  <si>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</si>
  <si>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</si>
  <si>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</si>
  <si>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</si>
  <si>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</si>
  <si>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</si>
  <si>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</si>
  <si>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</si>
  <si>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</si>
  <si>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</si>
  <si>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</si>
  <si>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</si>
  <si>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</si>
  <si>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</si>
  <si>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</si>
  <si>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</si>
  <si>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</si>
  <si>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</si>
  <si>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</si>
  <si>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</si>
  <si>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</si>
  <si>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</si>
  <si>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</si>
  <si>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</si>
  <si>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</si>
  <si>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</si>
  <si>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</si>
  <si>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</si>
  <si>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</si>
  <si>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</si>
  <si>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</si>
  <si>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</si>
  <si>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</si>
  <si>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</si>
  <si>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</si>
  <si>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</si>
  <si>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</si>
  <si>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</si>
  <si>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</si>
  <si>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</si>
  <si>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</si>
  <si>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</si>
  <si>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</si>
  <si>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</si>
  <si>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</si>
  <si>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</si>
  <si>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</si>
  <si>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</si>
  <si>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</si>
  <si>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</si>
  <si>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</si>
  <si>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</si>
  <si>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</si>
  <si>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</si>
  <si>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</si>
  <si>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</si>
  <si>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</si>
  <si>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</si>
  <si>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</si>
  <si>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</si>
  <si>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</si>
  <si>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</si>
  <si>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</si>
  <si>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</si>
  <si>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</si>
  <si>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</si>
  <si>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</si>
  <si>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</si>
  <si>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</si>
  <si>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</si>
  <si>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</si>
  <si>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</si>
  <si>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</si>
  <si>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</si>
  <si>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</si>
  <si>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</si>
  <si>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</si>
  <si>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</si>
  <si>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</si>
  <si>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</si>
  <si>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</si>
  <si>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</si>
  <si>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</si>
  <si>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</si>
  <si>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</si>
  <si>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</si>
  <si>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</si>
  <si>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</si>
  <si>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</si>
  <si>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</si>
  <si>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</si>
  <si>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</si>
  <si>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</si>
  <si>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</si>
  <si>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</si>
  <si>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</si>
  <si>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</si>
  <si>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</si>
  <si>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</si>
  <si>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</si>
  <si>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</si>
  <si>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</si>
  <si>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</si>
  <si>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</si>
  <si>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</si>
  <si>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</si>
  <si>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</si>
  <si>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</si>
  <si>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</si>
  <si>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</si>
  <si>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</si>
  <si>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</si>
  <si>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</si>
  <si>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</si>
  <si>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</si>
  <si>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</si>
  <si>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</si>
  <si>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</si>
  <si>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</si>
  <si>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</si>
  <si>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</si>
  <si>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</si>
  <si>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</si>
  <si>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</si>
  <si>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</si>
  <si>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</si>
  <si>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</si>
  <si>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</si>
  <si>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</si>
  <si>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</si>
  <si>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</si>
  <si>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</si>
  <si>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</si>
  <si>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</si>
  <si>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</si>
  <si>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</si>
  <si>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</si>
  <si>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</si>
  <si>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</si>
  <si>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</si>
  <si>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</si>
  <si>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</si>
  <si>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</si>
  <si>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</si>
  <si>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</si>
  <si>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</si>
  <si>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</si>
  <si>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</si>
  <si>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</si>
  <si>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</si>
  <si>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</si>
  <si>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</si>
  <si>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</si>
  <si>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</si>
  <si>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</si>
  <si>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</si>
  <si>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</si>
  <si>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</si>
  <si>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</si>
  <si>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</si>
  <si>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</si>
  <si>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</si>
  <si>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</si>
  <si>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</si>
  <si>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</si>
  <si>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</si>
  <si>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</si>
  <si>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</si>
  <si>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</si>
  <si>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</si>
  <si>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</si>
  <si>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</si>
  <si>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</si>
  <si>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</si>
  <si>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</si>
  <si>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</si>
  <si>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</si>
  <si>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</si>
  <si>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</si>
  <si>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</si>
  <si>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</si>
  <si>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</si>
  <si>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</si>
  <si>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</si>
  <si>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</si>
  <si>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</si>
  <si>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</si>
  <si>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</si>
  <si>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</si>
  <si>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</si>
  <si>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</si>
  <si>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</si>
  <si>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</si>
  <si>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</si>
  <si>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</si>
  <si>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</si>
  <si>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</si>
  <si>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</si>
  <si>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</si>
  <si>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</si>
  <si>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</si>
  <si>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</si>
  <si>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</si>
  <si>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</si>
  <si>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</si>
  <si>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</si>
  <si>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</si>
  <si>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</si>
  <si>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</si>
  <si>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</si>
  <si>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</si>
  <si>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</si>
  <si>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</si>
  <si>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</si>
  <si>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</si>
  <si>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</si>
  <si>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</si>
  <si>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</si>
  <si>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</si>
  <si>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</si>
  <si>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</si>
  <si>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</si>
  <si>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</si>
  <si>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</si>
  <si>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</si>
  <si>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</si>
  <si>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</si>
  <si>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</si>
  <si>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</si>
  <si>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</si>
  <si>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</si>
  <si>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</si>
  <si>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</si>
  <si>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</si>
  <si>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</si>
  <si>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</si>
  <si>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</si>
  <si>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</si>
  <si>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</si>
  <si>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</si>
  <si>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</si>
  <si>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</si>
  <si>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</si>
  <si>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</si>
  <si>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</si>
  <si>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</si>
  <si>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</si>
  <si>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</si>
  <si>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</si>
  <si>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</si>
  <si>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</si>
  <si>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</si>
  <si>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</si>
  <si>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</si>
  <si>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</si>
  <si>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</si>
  <si>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</si>
  <si>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</si>
  <si>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</si>
  <si>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</si>
  <si>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</si>
  <si>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</si>
  <si>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</si>
  <si>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</si>
  <si>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</si>
  <si>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</si>
  <si>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</si>
  <si>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</si>
  <si>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</si>
  <si>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</si>
  <si>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</si>
  <si>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</si>
  <si>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</si>
  <si>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</si>
  <si>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</si>
  <si>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</si>
  <si>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</si>
  <si>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</si>
  <si>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</si>
  <si>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</si>
  <si>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</si>
  <si>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</si>
  <si>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</si>
  <si>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</si>
  <si>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</si>
  <si>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</si>
  <si>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</si>
  <si>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</si>
  <si>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</si>
  <si>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</si>
  <si>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</si>
  <si>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</si>
  <si>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</si>
  <si>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</si>
  <si>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</si>
  <si>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</si>
  <si>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</si>
  <si>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</si>
  <si>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</si>
  <si>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</si>
  <si>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</si>
  <si>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</si>
  <si>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</si>
  <si>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</si>
  <si>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</si>
  <si>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</si>
  <si>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</si>
  <si>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</si>
  <si>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</si>
  <si>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</si>
  <si>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</si>
  <si>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</si>
  <si>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</si>
  <si>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</si>
  <si>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</si>
  <si>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</si>
  <si>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</si>
  <si>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</si>
  <si>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</si>
  <si>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</si>
  <si>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</si>
  <si>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</si>
  <si>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</si>
  <si>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</si>
  <si>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</si>
  <si>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</si>
  <si>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</si>
  <si>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</si>
  <si>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</si>
  <si>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</si>
  <si>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</si>
  <si>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</si>
  <si>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</si>
  <si>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</si>
  <si>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</si>
  <si>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</si>
  <si>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</si>
  <si>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</si>
  <si>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</si>
  <si>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</si>
  <si>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</si>
  <si>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</si>
  <si>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</si>
  <si>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</si>
  <si>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</si>
  <si>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</si>
  <si>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</si>
  <si>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</si>
  <si>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</si>
  <si>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</si>
  <si>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</si>
  <si>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</si>
  <si>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</si>
  <si>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</si>
  <si>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</si>
  <si>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</si>
  <si>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</si>
  <si>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</si>
  <si>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</si>
  <si>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</si>
  <si>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</si>
  <si>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</si>
  <si>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</si>
  <si>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</si>
  <si>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</si>
  <si>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</si>
  <si>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</si>
  <si>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</si>
  <si>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</si>
  <si>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</si>
  <si>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</si>
  <si>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</si>
  <si>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</si>
  <si>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</si>
  <si>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</si>
  <si>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</si>
  <si>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</si>
  <si>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</si>
  <si>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</si>
  <si>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</si>
  <si>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</si>
  <si>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</si>
  <si>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</si>
  <si>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</si>
  <si>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</si>
  <si>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</si>
  <si>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</si>
  <si>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</si>
  <si>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</si>
  <si>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</si>
  <si>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</si>
  <si>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</si>
  <si>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</si>
  <si>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</si>
  <si>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</si>
  <si>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</si>
  <si>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</si>
  <si>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</si>
  <si>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</si>
  <si>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</si>
  <si>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</si>
  <si>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</si>
  <si>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</si>
  <si>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</si>
  <si>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</si>
  <si>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</si>
  <si>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</si>
  <si>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</si>
  <si>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</si>
  <si>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</si>
  <si>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</si>
  <si>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</si>
  <si>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</si>
  <si>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</si>
  <si>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</si>
  <si>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</si>
  <si>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</si>
  <si>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</si>
  <si>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</si>
  <si>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</si>
  <si>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</si>
  <si>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</si>
  <si>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</si>
  <si>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</si>
  <si>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</si>
  <si>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</si>
  <si>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</si>
  <si>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</si>
  <si>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</si>
  <si>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</si>
  <si>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</si>
  <si>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</si>
  <si>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</si>
  <si>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</si>
  <si>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</si>
  <si>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</si>
  <si>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</si>
  <si>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</si>
  <si>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</si>
  <si>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</si>
  <si>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</si>
  <si>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</si>
  <si>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</si>
  <si>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</si>
  <si>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</si>
  <si>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</si>
  <si>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</si>
  <si>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</si>
  <si>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</si>
  <si>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</si>
  <si>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</si>
  <si>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</si>
  <si>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</si>
  <si>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</si>
  <si>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</si>
  <si>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</si>
  <si>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</si>
  <si>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</si>
  <si>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</si>
  <si>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</si>
  <si>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</si>
  <si>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</si>
  <si>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</si>
  <si>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</si>
  <si>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</si>
  <si>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</si>
  <si>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</si>
  <si>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</si>
  <si>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</si>
  <si>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</si>
  <si>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</si>
  <si>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</si>
  <si>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</si>
  <si>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</si>
  <si>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</si>
  <si>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</si>
  <si>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</si>
  <si>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</si>
  <si>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</si>
  <si>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</si>
  <si>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</si>
  <si>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</si>
  <si>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</si>
  <si>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</si>
  <si>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</si>
  <si>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</si>
  <si>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</si>
  <si>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</si>
  <si>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</si>
  <si>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</si>
  <si>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</si>
  <si>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</si>
  <si>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</si>
  <si>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</si>
  <si>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</si>
  <si>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</si>
  <si>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</si>
  <si>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</si>
  <si>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</si>
  <si>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</si>
  <si>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</si>
  <si>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</si>
  <si>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</si>
  <si>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</si>
  <si>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</si>
  <si>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</si>
  <si>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</si>
  <si>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</si>
  <si>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</si>
  <si>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</si>
  <si>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</si>
  <si>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</si>
  <si>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</si>
  <si>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</si>
  <si>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</si>
  <si>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</si>
  <si>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</si>
  <si>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</si>
  <si>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</si>
  <si>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</si>
  <si>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</si>
  <si>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</si>
  <si>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</si>
  <si>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</si>
  <si>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</si>
  <si>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</si>
  <si>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</si>
  <si>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</si>
  <si>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</si>
  <si>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</si>
  <si>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</si>
  <si>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</si>
  <si>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</si>
  <si>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</si>
  <si>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</si>
  <si>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</si>
  <si>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</si>
  <si>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</si>
  <si>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</si>
  <si>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</si>
  <si>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</si>
  <si>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</si>
  <si>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</si>
  <si>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</si>
  <si>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</si>
  <si>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</si>
  <si>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</si>
  <si>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</si>
  <si>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</si>
  <si>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</si>
  <si>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</si>
  <si>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</si>
  <si>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</si>
  <si>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</si>
  <si>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</si>
  <si>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</si>
  <si>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</si>
  <si>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</si>
  <si>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</si>
  <si>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</si>
  <si>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</si>
  <si>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</si>
  <si>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</si>
  <si>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</si>
  <si>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</si>
  <si>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</si>
  <si>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</si>
  <si>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</si>
  <si>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</si>
  <si>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</si>
  <si>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</si>
  <si>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</si>
  <si>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</si>
  <si>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</si>
  <si>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</si>
  <si>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</si>
  <si>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</si>
  <si>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</si>
  <si>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</si>
  <si>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</si>
  <si>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</si>
  <si>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</si>
  <si>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</si>
  <si>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</si>
  <si>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</si>
  <si>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</si>
  <si>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</si>
  <si>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</si>
  <si>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</si>
  <si>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</si>
  <si>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</si>
  <si>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</si>
  <si>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</si>
  <si>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</si>
  <si>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</si>
  <si>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</si>
  <si>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</si>
  <si>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</si>
  <si>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</si>
  <si>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</si>
  <si>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</si>
  <si>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</si>
  <si>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</si>
  <si>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</si>
  <si>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</si>
  <si>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</si>
  <si>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</si>
  <si>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</si>
  <si>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</si>
  <si>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</si>
  <si>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</si>
  <si>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</si>
  <si>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</si>
  <si>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</si>
  <si>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</si>
  <si>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</si>
  <si>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</si>
  <si>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</si>
  <si>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</si>
  <si>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</si>
  <si>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</si>
  <si>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</si>
  <si>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</si>
  <si>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</si>
  <si>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</si>
  <si>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</si>
  <si>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</si>
  <si>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</si>
  <si>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</si>
  <si>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</si>
  <si>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</si>
  <si>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</si>
  <si>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</si>
  <si>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</si>
  <si>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</si>
  <si>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</si>
  <si>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</si>
  <si>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</si>
  <si>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</si>
  <si>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</si>
  <si>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</si>
  <si>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</si>
  <si>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</si>
  <si>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</si>
  <si>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</si>
  <si>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</si>
  <si>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</si>
  <si>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</si>
  <si>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</si>
  <si>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</si>
  <si>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</si>
  <si>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</si>
  <si>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</si>
  <si>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</si>
  <si>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</si>
  <si>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</si>
  <si>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</si>
  <si>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</si>
  <si>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</si>
  <si>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</si>
  <si>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</si>
  <si>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</si>
  <si>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</si>
  <si>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</si>
  <si>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</si>
  <si>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</si>
  <si>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</si>
  <si>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</si>
  <si>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</si>
  <si>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</si>
  <si>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</si>
  <si>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</si>
  <si>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</si>
  <si>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</si>
  <si>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</si>
  <si>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</si>
  <si>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</si>
  <si>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</si>
  <si>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</si>
  <si>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</si>
  <si>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</si>
  <si>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</si>
  <si>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</si>
  <si>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</si>
  <si>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</si>
  <si>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</si>
  <si>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</si>
  <si>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</si>
  <si>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</si>
  <si>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</si>
  <si>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</si>
  <si>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</si>
  <si>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</si>
  <si>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</si>
  <si>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</si>
  <si>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</si>
  <si>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</si>
  <si>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</si>
  <si>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</si>
  <si>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</si>
  <si>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</si>
  <si>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</si>
  <si>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</si>
  <si>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</si>
  <si>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</si>
  <si>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</si>
  <si>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</si>
  <si>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</si>
  <si>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</si>
  <si>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</si>
  <si>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</si>
  <si>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</si>
  <si>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</si>
  <si>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</si>
  <si>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</si>
  <si>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</si>
  <si>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</si>
  <si>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</si>
  <si>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</si>
  <si>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</si>
  <si>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</si>
  <si>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</si>
  <si>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</si>
  <si>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</si>
  <si>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</si>
  <si>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</si>
  <si>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</si>
  <si>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</si>
  <si>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</si>
  <si>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</si>
  <si>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</si>
  <si>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</si>
  <si>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</si>
  <si>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</si>
  <si>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</si>
  <si>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</si>
  <si>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</si>
  <si>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</si>
  <si>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</si>
  <si>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</si>
  <si>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</si>
  <si>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</si>
  <si>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</si>
  <si>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</si>
  <si>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</si>
  <si>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</si>
  <si>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</si>
  <si>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</si>
  <si>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</si>
  <si>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</si>
  <si>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</si>
  <si>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</si>
  <si>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</si>
  <si>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</si>
  <si>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</si>
  <si>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</si>
  <si>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</si>
  <si>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</si>
  <si>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</si>
  <si>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</si>
  <si>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</si>
  <si>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</si>
  <si>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</si>
  <si>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</si>
  <si>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</si>
  <si>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</si>
  <si>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</si>
  <si>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</si>
  <si>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</si>
  <si>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</si>
  <si>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</si>
  <si>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</si>
  <si>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</si>
  <si>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</si>
  <si>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</si>
  <si>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</si>
  <si>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</si>
  <si>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</si>
  <si>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</si>
  <si>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</si>
  <si>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</si>
  <si>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</si>
  <si>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</si>
  <si>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</si>
  <si>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</si>
  <si>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</si>
  <si>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</si>
  <si>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</si>
  <si>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</si>
  <si>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</si>
  <si>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</si>
  <si>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</si>
  <si>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</si>
  <si>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</si>
  <si>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</si>
  <si>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</si>
  <si>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</si>
  <si>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</si>
  <si>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</si>
  <si>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</si>
  <si>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</si>
  <si>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</si>
  <si>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</si>
  <si>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</si>
  <si>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</si>
  <si>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</si>
  <si>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</si>
  <si>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</si>
  <si>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</si>
  <si>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</si>
  <si>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</si>
  <si>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</si>
  <si>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</si>
  <si>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</si>
  <si>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</si>
  <si>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</si>
  <si>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</si>
  <si>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</si>
  <si>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</si>
  <si>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</si>
  <si>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</si>
  <si>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</si>
  <si>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</si>
  <si>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</si>
  <si>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</si>
  <si>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</si>
  <si>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</si>
  <si>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</si>
  <si>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</si>
  <si>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</si>
  <si>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</si>
  <si>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</si>
  <si>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</si>
  <si>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</si>
  <si>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</si>
  <si>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</si>
  <si>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</si>
  <si>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</si>
  <si>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</si>
  <si>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</si>
  <si>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</si>
  <si>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</si>
  <si>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</si>
  <si>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</si>
  <si>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</si>
  <si>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</si>
  <si>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</si>
  <si>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</si>
  <si>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</si>
  <si>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</si>
  <si>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</si>
  <si>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</si>
  <si>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</si>
  <si>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</si>
  <si>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</si>
  <si>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</si>
  <si>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</si>
  <si>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</si>
  <si>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</si>
  <si>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</si>
  <si>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</si>
  <si>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</si>
  <si>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</si>
  <si>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</si>
  <si>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</si>
  <si>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</si>
  <si>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</si>
  <si>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</si>
  <si>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</si>
  <si>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</si>
  <si>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</si>
  <si>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</si>
  <si>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</si>
  <si>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</si>
  <si>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</si>
  <si>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</si>
  <si>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</si>
  <si>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</si>
  <si>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</si>
  <si>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</si>
  <si>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</si>
  <si>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</si>
  <si>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</si>
  <si>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</si>
  <si>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</si>
  <si>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</si>
  <si>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</si>
  <si>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</si>
  <si>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</si>
  <si>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</si>
  <si>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</si>
  <si>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</si>
  <si>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</si>
  <si>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</si>
  <si>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</si>
  <si>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</si>
  <si>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</si>
  <si>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</si>
  <si>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</si>
  <si>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</si>
  <si>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</si>
  <si>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</si>
  <si>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</si>
  <si>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</si>
  <si>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</si>
  <si>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</si>
  <si>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</si>
  <si>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</si>
  <si>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</si>
  <si>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</si>
  <si>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</si>
  <si>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</si>
  <si>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</si>
  <si>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</si>
  <si>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</si>
  <si>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</si>
  <si>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</si>
  <si>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</si>
  <si>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</si>
  <si>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</si>
  <si>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</si>
  <si>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</si>
  <si>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</si>
  <si>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</si>
  <si>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</si>
  <si>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</si>
  <si>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</si>
  <si>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</si>
  <si>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</si>
  <si>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</si>
  <si>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</si>
  <si>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</si>
  <si>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</si>
  <si>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</si>
  <si>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</si>
  <si>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</si>
  <si>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</si>
  <si>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</si>
  <si>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</si>
  <si>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</si>
  <si>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</si>
  <si>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</si>
  <si>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</si>
  <si>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</si>
  <si>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</si>
  <si>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</si>
  <si>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</si>
  <si>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</si>
  <si>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</si>
  <si>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</si>
  <si>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</si>
  <si>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</si>
  <si>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</si>
  <si>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</si>
  <si>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</si>
  <si>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</si>
  <si>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</si>
  <si>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</si>
  <si>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</si>
  <si>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</si>
  <si>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</si>
  <si>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</si>
  <si>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</si>
  <si>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</si>
  <si>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</si>
  <si>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</si>
  <si>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</si>
  <si>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</si>
  <si>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</si>
  <si>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</si>
  <si>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</si>
  <si>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</si>
  <si>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</si>
  <si>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</si>
  <si>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</si>
  <si>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</si>
  <si>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</si>
  <si>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</si>
  <si>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</si>
  <si>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</si>
  <si>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</si>
  <si>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</si>
  <si>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</si>
  <si>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</si>
  <si>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</si>
  <si>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</si>
  <si>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</si>
  <si>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</si>
  <si>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</si>
  <si>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</si>
  <si>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</si>
  <si>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</si>
  <si>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</si>
  <si>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</si>
  <si>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</si>
  <si>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</si>
  <si>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</si>
  <si>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</si>
  <si>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</si>
  <si>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</si>
  <si>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</si>
  <si>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</si>
  <si>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</si>
  <si>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</si>
  <si>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</si>
  <si>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</si>
  <si>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</si>
  <si>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</si>
  <si>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</si>
  <si>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</si>
  <si>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</si>
  <si>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</si>
  <si>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</si>
  <si>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</si>
  <si>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</si>
  <si>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</si>
  <si>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</si>
  <si>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</si>
  <si>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</si>
  <si>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</si>
  <si>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</si>
  <si>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</si>
  <si>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</si>
  <si>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</si>
  <si>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</si>
  <si>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</si>
  <si>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</si>
  <si>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</si>
  <si>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</si>
  <si>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</si>
  <si>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</si>
  <si>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</si>
  <si>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</si>
  <si>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</si>
  <si>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</si>
  <si>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</si>
  <si>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</si>
  <si>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</si>
  <si>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</si>
  <si>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</si>
  <si>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</si>
  <si>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</si>
  <si>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</si>
  <si>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</si>
  <si>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</si>
  <si>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</si>
  <si>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</si>
  <si>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</si>
  <si>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</si>
  <si>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</si>
  <si>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</si>
  <si>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</si>
  <si>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</si>
  <si>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</si>
  <si>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</si>
  <si>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</si>
  <si>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</si>
  <si>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</si>
  <si>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</si>
  <si>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</si>
  <si>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</si>
  <si>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</si>
  <si>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</si>
  <si>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</si>
  <si>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</si>
  <si>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</si>
  <si>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</si>
  <si>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</si>
  <si>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</si>
  <si>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</si>
  <si>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</si>
  <si>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</si>
  <si>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</si>
  <si>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</si>
  <si>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</si>
  <si>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</si>
  <si>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</si>
  <si>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</si>
  <si>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</si>
  <si>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</si>
  <si>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</si>
  <si>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</si>
  <si>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</si>
  <si>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</si>
  <si>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</si>
  <si>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</si>
  <si>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</si>
  <si>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</si>
  <si>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</si>
  <si>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</si>
  <si>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</si>
  <si>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</si>
  <si>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</si>
  <si>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</si>
  <si>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</si>
  <si>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</si>
  <si>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</si>
  <si>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</si>
  <si>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</si>
  <si>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</si>
  <si>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</si>
  <si>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</si>
  <si>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</si>
  <si>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</si>
  <si>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</si>
  <si>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</si>
  <si>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</si>
  <si>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</si>
  <si>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</si>
  <si>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</si>
  <si>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</si>
  <si>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</si>
  <si>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</si>
  <si>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</si>
  <si>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</si>
  <si>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</si>
  <si>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</si>
  <si>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</si>
  <si>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</si>
  <si>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</si>
  <si>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</si>
  <si>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</si>
  <si>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</si>
  <si>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</si>
  <si>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</si>
  <si>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</si>
  <si>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</si>
  <si>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</si>
  <si>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</si>
  <si>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</si>
  <si>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</si>
  <si>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</si>
  <si>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</si>
  <si>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</si>
  <si>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</si>
  <si>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</si>
  <si>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</si>
  <si>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</si>
  <si>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</si>
  <si>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</si>
  <si>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</si>
  <si>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</si>
  <si>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</si>
  <si>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</si>
  <si>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</si>
  <si>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</si>
  <si>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</si>
  <si>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</si>
  <si>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</si>
  <si>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</si>
  <si>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</si>
  <si>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</si>
  <si>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</si>
  <si>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</si>
  <si>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</si>
  <si>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</si>
  <si>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</si>
  <si>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</si>
  <si>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</si>
  <si>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</si>
  <si>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</si>
  <si>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</si>
  <si>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</si>
  <si>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</si>
  <si>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</si>
  <si>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</si>
  <si>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</si>
  <si>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</si>
  <si>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</si>
  <si>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</si>
  <si>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</si>
  <si>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</si>
  <si>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</si>
  <si>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</si>
  <si>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</si>
  <si>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</si>
  <si>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</si>
  <si>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</si>
  <si>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</si>
  <si>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</si>
  <si>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</si>
  <si>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</si>
  <si>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</si>
  <si>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</si>
  <si>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</si>
  <si>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</si>
  <si>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</si>
  <si>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</si>
  <si>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</si>
  <si>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</si>
  <si>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</si>
  <si>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</si>
  <si>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</si>
  <si>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</si>
  <si>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</si>
  <si>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</si>
  <si>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</si>
  <si>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</si>
  <si>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</si>
  <si>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</si>
  <si>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</si>
  <si>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</si>
  <si>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</si>
  <si>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</si>
  <si>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</si>
  <si>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</si>
  <si>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</si>
  <si>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</si>
  <si>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</si>
  <si>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</si>
  <si>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</si>
  <si>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</si>
  <si>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</si>
  <si>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</si>
  <si>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</si>
  <si>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</si>
  <si>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</si>
  <si>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</si>
  <si>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</si>
  <si>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</si>
  <si>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</si>
  <si>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</si>
  <si>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</si>
  <si>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</si>
  <si>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</si>
  <si>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</si>
  <si>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</si>
  <si>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</si>
  <si>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</si>
  <si>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</si>
  <si>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</si>
  <si>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</si>
  <si>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</si>
  <si>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</si>
  <si>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</si>
  <si>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</si>
  <si>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</si>
  <si>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</si>
  <si>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</si>
  <si>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</si>
  <si>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</si>
  <si>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</si>
  <si>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</si>
  <si>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</si>
  <si>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</si>
  <si>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</si>
  <si>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</si>
  <si>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</si>
  <si>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</si>
  <si>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</si>
  <si>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</si>
  <si>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</si>
  <si>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</si>
  <si>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</si>
  <si>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</si>
  <si>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</si>
  <si>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</si>
  <si>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</si>
  <si>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</si>
  <si>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</si>
  <si>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</si>
  <si>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</si>
  <si>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</si>
  <si>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</si>
  <si>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</si>
  <si>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</si>
  <si>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</si>
  <si>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</si>
  <si>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</si>
  <si>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</si>
  <si>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</si>
  <si>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</si>
  <si>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</si>
  <si>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</si>
  <si>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</si>
  <si>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</si>
  <si>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</si>
  <si>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</si>
  <si>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</si>
  <si>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</si>
  <si>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</si>
  <si>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</si>
  <si>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</si>
  <si>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</si>
  <si>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</si>
  <si>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</si>
  <si>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</si>
  <si>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</si>
  <si>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</si>
  <si>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</si>
  <si>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</si>
  <si>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</si>
  <si>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</si>
  <si>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</si>
  <si>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</si>
  <si>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</si>
  <si>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</si>
  <si>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</si>
  <si>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</si>
  <si>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</si>
  <si>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</si>
  <si>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</si>
  <si>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</si>
  <si>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</si>
  <si>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</si>
  <si>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</si>
  <si>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</si>
  <si>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</si>
  <si>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</si>
  <si>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</si>
  <si>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</si>
  <si>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</si>
  <si>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</si>
  <si>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</si>
  <si>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</si>
  <si>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</si>
  <si>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</si>
  <si>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</si>
  <si>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</si>
  <si>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</si>
  <si>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</si>
  <si>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</si>
  <si>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</si>
  <si>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</si>
  <si>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</si>
  <si>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</si>
  <si>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</si>
  <si>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</si>
  <si>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</si>
  <si>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</si>
  <si>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</si>
  <si>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</si>
  <si>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</si>
  <si>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</si>
  <si>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</si>
  <si>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</si>
  <si>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</si>
  <si>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</si>
  <si>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</si>
  <si>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</si>
  <si>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</si>
  <si>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</si>
  <si>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</si>
  <si>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</si>
  <si>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</si>
  <si>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</si>
  <si>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</si>
  <si>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</si>
  <si>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</si>
  <si>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</si>
  <si>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</si>
  <si>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</si>
  <si>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</si>
  <si>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</si>
  <si>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</si>
  <si>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</si>
  <si>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</si>
  <si>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</si>
  <si>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</si>
  <si>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</si>
  <si>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</si>
  <si>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</si>
  <si>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</si>
  <si>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</si>
  <si>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</si>
  <si>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</si>
  <si>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</si>
  <si>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</si>
  <si>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</si>
  <si>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</si>
  <si>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</si>
  <si>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</si>
  <si>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</si>
  <si>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</si>
  <si>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</si>
  <si>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</si>
  <si>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</si>
  <si>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</si>
  <si>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</si>
  <si>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</si>
  <si>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</si>
  <si>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</si>
  <si>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</si>
  <si>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</si>
  <si>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</si>
  <si>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</si>
  <si>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</si>
  <si>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</si>
  <si>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</si>
  <si>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</si>
  <si>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</si>
  <si>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</si>
  <si>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</si>
  <si>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</si>
  <si>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</si>
  <si>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</si>
  <si>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</si>
  <si>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</si>
  <si>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</si>
  <si>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</si>
  <si>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</si>
  <si>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</si>
  <si>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</si>
  <si>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</si>
  <si>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</si>
  <si>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</si>
  <si>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</si>
  <si>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</si>
  <si>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</si>
  <si>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</si>
  <si>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</si>
  <si>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</si>
  <si>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</si>
  <si>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</si>
  <si>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</si>
  <si>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</si>
  <si>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</si>
  <si>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</si>
  <si>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</si>
  <si>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</si>
  <si>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</si>
  <si>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</si>
  <si>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</si>
  <si>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</si>
  <si>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</si>
  <si>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</si>
  <si>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</si>
  <si>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</si>
  <si>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</si>
  <si>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</si>
  <si>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</si>
  <si>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</si>
  <si>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</si>
  <si>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</si>
  <si>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</si>
  <si>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</si>
  <si>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</si>
  <si>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</si>
  <si>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</si>
  <si>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</si>
  <si>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</si>
  <si>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</si>
  <si>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</si>
  <si>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</si>
  <si>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</si>
  <si>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</si>
  <si>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</si>
  <si>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</si>
  <si>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</si>
  <si>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</si>
  <si>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</si>
  <si>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</si>
  <si>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</si>
  <si>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</si>
  <si>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</si>
  <si>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</si>
  <si>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</si>
  <si>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</si>
  <si>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</si>
  <si>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</si>
  <si>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</si>
  <si>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</si>
  <si>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</si>
  <si>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</si>
  <si>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</si>
  <si>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</si>
  <si>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</si>
  <si>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</si>
  <si>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</si>
  <si>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</si>
  <si>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</si>
  <si>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</si>
  <si>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</si>
  <si>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</si>
  <si>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</si>
  <si>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</si>
  <si>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</si>
  <si>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</si>
  <si>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</si>
  <si>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</si>
  <si>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</si>
  <si>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</si>
  <si>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</si>
  <si>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</si>
  <si>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</si>
  <si>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</si>
  <si>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</si>
  <si>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</si>
  <si>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</si>
  <si>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</si>
  <si>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</si>
  <si>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</si>
  <si>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</si>
  <si>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</si>
  <si>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</si>
  <si>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</si>
  <si>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</si>
  <si>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</si>
  <si>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</si>
  <si>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</si>
  <si>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</si>
  <si>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</si>
  <si>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</si>
  <si>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</si>
  <si>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</si>
  <si>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</si>
  <si>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</si>
  <si>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</si>
  <si>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</si>
  <si>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</si>
  <si>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</si>
  <si>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</si>
  <si>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</si>
  <si>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</si>
  <si>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</si>
  <si>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</si>
  <si>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</si>
  <si>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</si>
  <si>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</si>
  <si>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</si>
  <si>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</si>
  <si>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</si>
  <si>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</si>
  <si>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</si>
  <si>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</si>
  <si>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</si>
  <si>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</si>
  <si>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</si>
  <si>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</si>
  <si>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</si>
  <si>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</si>
  <si>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</si>
  <si>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</si>
  <si>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</si>
  <si>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</si>
  <si>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</si>
  <si>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</si>
  <si>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</si>
  <si>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</si>
  <si>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</si>
  <si>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</si>
  <si>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</si>
  <si>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</si>
  <si>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</si>
  <si>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</si>
  <si>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</si>
  <si>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</si>
  <si>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</si>
  <si>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</si>
  <si>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</si>
  <si>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</si>
  <si>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</si>
  <si>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</si>
  <si>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</si>
  <si>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</si>
  <si>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</si>
  <si>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</si>
  <si>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</si>
  <si>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</si>
  <si>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</si>
  <si>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</si>
  <si>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</si>
  <si>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</si>
  <si>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</si>
  <si>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</si>
  <si>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</si>
  <si>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</si>
  <si>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</si>
  <si>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</si>
  <si>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</si>
  <si>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</si>
  <si>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</si>
  <si>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</si>
  <si>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</si>
  <si>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</si>
  <si>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</si>
  <si>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</si>
  <si>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</si>
  <si>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</si>
  <si>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</si>
  <si>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</si>
  <si>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</si>
  <si>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</si>
  <si>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</si>
  <si>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</si>
  <si>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</si>
  <si>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</si>
  <si>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</si>
  <si>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</si>
  <si>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</si>
  <si>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</si>
  <si>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</si>
  <si>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</si>
  <si>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</si>
  <si>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</si>
  <si>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</si>
  <si>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</si>
  <si>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</si>
  <si>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</si>
  <si>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</si>
  <si>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</si>
  <si>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</si>
  <si>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</si>
  <si>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</si>
  <si>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</si>
  <si>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</si>
  <si>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</si>
  <si>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</si>
  <si>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</si>
  <si>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</si>
  <si>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</si>
  <si>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</si>
  <si>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</si>
  <si>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</si>
  <si>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</si>
  <si>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</si>
  <si>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</si>
  <si>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</si>
  <si>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</si>
  <si>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</si>
  <si>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</si>
  <si>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</si>
  <si>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</si>
  <si>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</si>
  <si>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</si>
  <si>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</si>
  <si>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</si>
  <si>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</si>
  <si>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</si>
  <si>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</si>
  <si>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</si>
  <si>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</si>
  <si>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</si>
  <si>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</si>
  <si>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</si>
  <si>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</si>
  <si>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</si>
  <si>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</si>
  <si>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</si>
  <si>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</si>
  <si>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</si>
  <si>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</si>
  <si>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</si>
  <si>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</si>
  <si>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</si>
  <si>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</si>
  <si>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</si>
  <si>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</si>
  <si>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</si>
  <si>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</si>
  <si>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</si>
  <si>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</si>
  <si>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</si>
  <si>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</si>
  <si>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</si>
  <si>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</si>
  <si>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</si>
  <si>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</si>
  <si>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</si>
  <si>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</si>
  <si>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</si>
  <si>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</si>
  <si>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</si>
  <si>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</si>
  <si>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</si>
  <si>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</si>
  <si>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</si>
  <si>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</si>
  <si>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</si>
  <si>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</si>
  <si>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</si>
  <si>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</si>
  <si>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</si>
  <si>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</si>
  <si>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</si>
  <si>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</si>
  <si>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</si>
  <si>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</si>
  <si>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</si>
  <si>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</si>
  <si>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</si>
  <si>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</si>
  <si>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</si>
  <si>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</si>
  <si>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</si>
  <si>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</si>
  <si>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</si>
  <si>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</si>
  <si>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</si>
  <si>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</si>
  <si>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</si>
  <si>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</si>
  <si>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</si>
  <si>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</si>
  <si>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</si>
  <si>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</si>
  <si>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</si>
  <si>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</si>
  <si>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</si>
  <si>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</si>
  <si>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</si>
  <si>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</si>
  <si>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</si>
  <si>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</si>
  <si>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</si>
  <si>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</si>
  <si>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</si>
  <si>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</si>
  <si>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</si>
  <si>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</si>
  <si>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</si>
  <si>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</si>
  <si>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</si>
  <si>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</si>
  <si>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</si>
  <si>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</si>
  <si>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</si>
  <si>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</si>
  <si>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</si>
  <si>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</si>
  <si>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</si>
  <si>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</si>
  <si>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</si>
  <si>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</si>
  <si>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</si>
  <si>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</si>
  <si>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</si>
  <si>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</si>
  <si>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</si>
  <si>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</si>
  <si>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</si>
  <si>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</si>
  <si>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</si>
  <si>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</si>
  <si>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</si>
  <si>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</si>
  <si>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</si>
  <si>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</si>
  <si>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</si>
  <si>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</si>
  <si>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</si>
  <si>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</si>
  <si>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</si>
  <si>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</si>
  <si>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</si>
  <si>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</si>
  <si>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</si>
  <si>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</si>
  <si>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</si>
  <si>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</si>
  <si>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</si>
  <si>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</si>
  <si>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</si>
  <si>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</si>
  <si>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</si>
  <si>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</si>
  <si>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</si>
  <si>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</si>
  <si>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</si>
  <si>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</si>
  <si>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</si>
  <si>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</si>
  <si>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</si>
  <si>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</si>
  <si>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</si>
  <si>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</si>
  <si>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</si>
  <si>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</si>
  <si>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</si>
  <si>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</si>
  <si>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</si>
  <si>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</si>
  <si>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</si>
  <si>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</si>
  <si>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</si>
  <si>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</si>
  <si>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</si>
  <si>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</si>
  <si>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</si>
  <si>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</si>
  <si>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</si>
  <si>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</si>
  <si>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</si>
  <si>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</si>
  <si>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</si>
  <si>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</si>
  <si>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</si>
  <si>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</si>
  <si>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</si>
  <si>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</si>
  <si>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</si>
  <si>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</si>
  <si>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</si>
  <si>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</si>
  <si>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</si>
  <si>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</si>
  <si>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</si>
  <si>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</si>
  <si>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</si>
  <si>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</si>
  <si>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</si>
  <si>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</si>
  <si>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</si>
  <si>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</si>
  <si>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</si>
  <si>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</si>
  <si>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</si>
  <si>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</si>
  <si>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</si>
  <si>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</si>
  <si>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</si>
  <si>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</si>
  <si>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</si>
  <si>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</si>
  <si>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</si>
  <si>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</si>
  <si>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</si>
  <si>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</si>
  <si>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</si>
  <si>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</si>
  <si>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</si>
  <si>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</si>
  <si>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</si>
  <si>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</si>
  <si>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</si>
  <si>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</si>
  <si>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</si>
  <si>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</si>
  <si>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</si>
  <si>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</si>
  <si>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</si>
  <si>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</si>
  <si>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</si>
  <si>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</si>
  <si>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</si>
  <si>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</si>
  <si>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</si>
  <si>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</si>
  <si>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</si>
  <si>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</si>
  <si>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</si>
  <si>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</si>
  <si>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</si>
  <si>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</si>
  <si>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</si>
  <si>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</si>
  <si>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</si>
  <si>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</si>
  <si>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</si>
  <si>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</si>
  <si>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</si>
  <si>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</si>
  <si>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</si>
  <si>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</si>
  <si>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</si>
  <si>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</si>
  <si>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</si>
  <si>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</si>
  <si>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</si>
  <si>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</si>
  <si>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</si>
  <si>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</si>
  <si>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</si>
  <si>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</si>
  <si>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</si>
  <si>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</si>
  <si>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</si>
  <si>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</si>
  <si>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</si>
  <si>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</si>
  <si>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</si>
  <si>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</si>
  <si>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</si>
  <si>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</si>
  <si>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</si>
  <si>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</si>
  <si>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</si>
  <si>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</si>
  <si>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</si>
  <si>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</si>
  <si>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</si>
  <si>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</si>
  <si>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</si>
  <si>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</si>
  <si>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</si>
  <si>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</si>
  <si>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</si>
  <si>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</si>
  <si>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</si>
  <si>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</si>
  <si>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</si>
  <si>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</si>
  <si>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</si>
  <si>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</si>
  <si>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</si>
  <si>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</si>
  <si>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</si>
  <si>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</si>
  <si>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</si>
  <si>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</si>
  <si>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</si>
  <si>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</si>
  <si>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</si>
  <si>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</si>
  <si>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</si>
  <si>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</si>
  <si>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</si>
  <si>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</si>
  <si>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</si>
  <si>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</si>
  <si>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</si>
  <si>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</si>
  <si>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</si>
  <si>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</si>
  <si>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</si>
  <si>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</si>
  <si>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</si>
  <si>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</si>
  <si>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</si>
  <si>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</si>
  <si>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</si>
  <si>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</si>
  <si>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</si>
  <si>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</si>
  <si>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</si>
  <si>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</si>
  <si>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</si>
  <si>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</si>
  <si>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</si>
  <si>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</si>
  <si>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</si>
  <si>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</si>
  <si>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</si>
  <si>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</si>
  <si>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</si>
  <si>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</si>
  <si>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</si>
  <si>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</si>
  <si>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</si>
  <si>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</si>
  <si>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</si>
  <si>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</si>
  <si>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</si>
  <si>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</si>
  <si>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</si>
  <si>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</si>
  <si>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</si>
  <si>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</si>
  <si>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</si>
  <si>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</si>
  <si>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</si>
  <si>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</si>
  <si>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</si>
  <si>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</si>
  <si>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</si>
  <si>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</si>
  <si>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</si>
  <si>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</si>
  <si>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</si>
  <si>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</si>
  <si>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</si>
  <si>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</si>
  <si>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</si>
  <si>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</si>
  <si>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</si>
  <si>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</si>
  <si>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</si>
  <si>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</si>
  <si>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</si>
  <si>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</si>
  <si>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</si>
  <si>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</si>
  <si>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</si>
  <si>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</si>
  <si>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</si>
  <si>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</si>
  <si>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</si>
  <si>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</si>
  <si>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</si>
  <si>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</si>
  <si>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</si>
  <si>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</si>
  <si>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</si>
  <si>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</si>
  <si>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</si>
  <si>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</si>
  <si>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</si>
  <si>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</si>
  <si>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</si>
  <si>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</si>
  <si>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</si>
  <si>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</si>
  <si>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</si>
  <si>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</si>
  <si>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</si>
  <si>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</si>
  <si>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</si>
  <si>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</si>
  <si>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</si>
  <si>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</si>
  <si>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</si>
  <si>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</si>
  <si>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</si>
  <si>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</si>
  <si>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</si>
  <si>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</si>
  <si>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</si>
  <si>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</si>
  <si>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</si>
  <si>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</si>
  <si>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</si>
  <si>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</si>
  <si>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</si>
  <si>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</si>
  <si>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</si>
  <si>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</si>
  <si>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</si>
  <si>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</si>
  <si>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</si>
  <si>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</si>
  <si>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</si>
  <si>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</si>
  <si>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</si>
  <si>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</si>
  <si>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</si>
  <si>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</si>
  <si>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</si>
  <si>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</si>
  <si>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</si>
  <si>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</si>
  <si>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</si>
  <si>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</si>
  <si>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</si>
  <si>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</si>
  <si>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</si>
  <si>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</si>
  <si>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</si>
  <si>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</si>
  <si>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</si>
  <si>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</si>
  <si>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</si>
  <si>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</si>
  <si>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</si>
  <si>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</si>
  <si>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</si>
  <si>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</si>
  <si>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</si>
  <si>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</si>
  <si>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</si>
  <si>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</si>
  <si>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</si>
  <si>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</si>
  <si>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</si>
  <si>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</si>
  <si>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</si>
  <si>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</si>
  <si>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</si>
  <si>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</si>
  <si>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</si>
  <si>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</si>
  <si>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</si>
  <si>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</si>
  <si>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</si>
  <si>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</si>
  <si>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</si>
  <si>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</si>
  <si>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</si>
  <si>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</si>
  <si>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</si>
  <si>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</si>
  <si>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</si>
  <si>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</si>
  <si>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</si>
  <si>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</si>
  <si>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</si>
  <si>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</si>
  <si>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</si>
  <si>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</si>
  <si>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</si>
  <si>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</si>
  <si>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</si>
  <si>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</si>
  <si>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</si>
  <si>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</si>
  <si>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</si>
  <si>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</si>
  <si>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</si>
  <si>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</si>
  <si>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</si>
  <si>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</si>
  <si>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</si>
  <si>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</si>
  <si>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</si>
  <si>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</si>
  <si>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</si>
  <si>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</si>
  <si>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</si>
  <si>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</si>
  <si>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</si>
  <si>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</si>
  <si>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</si>
  <si>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</si>
  <si>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</si>
  <si>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</si>
  <si>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</si>
  <si>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</si>
  <si>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</si>
  <si>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</si>
  <si>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</si>
  <si>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</si>
  <si>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</si>
  <si>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</si>
  <si>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</si>
  <si>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</si>
  <si>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</si>
  <si>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</si>
  <si>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</si>
  <si>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</si>
  <si>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</si>
  <si>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</si>
  <si>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</si>
  <si>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</si>
  <si>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</si>
  <si>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</si>
  <si>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</si>
  <si>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</si>
  <si>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</si>
  <si>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</si>
  <si>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</si>
  <si>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</si>
  <si>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</si>
  <si>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</si>
  <si>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</si>
  <si>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</si>
  <si>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</si>
  <si>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</si>
  <si>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</si>
  <si>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</si>
  <si>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</si>
  <si>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</si>
  <si>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</si>
  <si>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</si>
  <si>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</si>
  <si>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</si>
  <si>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</si>
  <si>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</si>
  <si>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</si>
  <si>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</si>
  <si>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</si>
  <si>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</si>
  <si>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</si>
  <si>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</si>
  <si>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</si>
  <si>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</si>
  <si>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</si>
  <si>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</si>
  <si>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</si>
  <si>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</si>
  <si>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</si>
  <si>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</si>
  <si>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</si>
  <si>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</si>
  <si>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</si>
  <si>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</si>
  <si>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</si>
  <si>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</si>
  <si>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</si>
  <si>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</si>
  <si>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</si>
  <si>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</si>
  <si>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</si>
  <si>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</si>
  <si>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</si>
  <si>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</si>
  <si>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</si>
  <si>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</si>
  <si>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</si>
  <si>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</si>
  <si>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</si>
  <si>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</si>
  <si>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</si>
  <si>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</si>
  <si>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</si>
  <si>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</si>
  <si>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</si>
  <si>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</si>
  <si>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</si>
  <si>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</si>
  <si>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</si>
  <si>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</si>
  <si>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</si>
  <si>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</si>
  <si>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</si>
  <si>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</si>
  <si>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</si>
  <si>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</si>
  <si>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</si>
  <si>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</si>
  <si>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</si>
  <si>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</si>
  <si>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</si>
  <si>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</si>
  <si>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</si>
  <si>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</si>
  <si>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</si>
  <si>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</si>
  <si>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</si>
  <si>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</si>
  <si>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</si>
  <si>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</si>
  <si>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</si>
  <si>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</si>
  <si>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</si>
  <si>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</si>
  <si>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</si>
  <si>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</si>
  <si>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</si>
  <si>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</si>
  <si>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</si>
  <si>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</si>
  <si>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</si>
  <si>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</si>
  <si>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</si>
  <si>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</si>
  <si>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</si>
  <si>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</si>
  <si>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</si>
  <si>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</si>
  <si>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</si>
  <si>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</si>
  <si>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</si>
  <si>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</si>
  <si>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</si>
  <si>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</si>
  <si>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</si>
  <si>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</si>
  <si>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</si>
  <si>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</si>
  <si>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</si>
  <si>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</si>
  <si>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</si>
  <si>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</si>
  <si>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</si>
  <si>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</si>
  <si>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</si>
  <si>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</si>
  <si>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</si>
  <si>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</si>
  <si>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</si>
  <si>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</si>
  <si>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</si>
  <si>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</si>
  <si>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</si>
  <si>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</si>
  <si>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</si>
  <si>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</si>
  <si>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</si>
  <si>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</si>
  <si>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</si>
  <si>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</si>
  <si>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</si>
  <si>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</si>
  <si>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</si>
  <si>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</si>
  <si>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</si>
  <si>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</si>
  <si>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</si>
  <si>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</si>
  <si>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</si>
  <si>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</si>
  <si>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</si>
  <si>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</si>
  <si>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</si>
  <si>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</si>
  <si>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</si>
  <si>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</si>
  <si>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</si>
  <si>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</si>
  <si>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</si>
  <si>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</si>
  <si>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</si>
  <si>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</si>
  <si>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</si>
  <si>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</si>
  <si>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</si>
  <si>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</si>
  <si>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</si>
  <si>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</si>
  <si>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</si>
  <si>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</si>
  <si>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</si>
  <si>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</si>
  <si>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</si>
  <si>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</si>
  <si>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</si>
  <si>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</si>
  <si>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</si>
  <si>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</si>
  <si>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</si>
  <si>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</si>
  <si>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</si>
  <si>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</si>
  <si>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</si>
  <si>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</si>
  <si>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</si>
  <si>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</si>
  <si>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</si>
  <si>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</si>
  <si>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</si>
  <si>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</si>
  <si>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</si>
  <si>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</si>
  <si>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</si>
  <si>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</si>
  <si>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</si>
  <si>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</si>
  <si>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</si>
  <si>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</si>
  <si>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</si>
  <si>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</si>
  <si>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</si>
  <si>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</si>
  <si>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</si>
  <si>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</si>
  <si>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</si>
  <si>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</si>
  <si>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</si>
  <si>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</si>
  <si>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</si>
  <si>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</si>
  <si>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</si>
  <si>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</si>
  <si>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</si>
  <si>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</si>
  <si>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</si>
  <si>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</si>
  <si>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</si>
  <si>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</si>
  <si>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</si>
  <si>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</si>
  <si>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</si>
  <si>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</si>
  <si>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</si>
  <si>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</si>
  <si>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</si>
  <si>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</si>
  <si>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</si>
  <si>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</si>
  <si>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</si>
  <si>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</si>
  <si>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</si>
  <si>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</si>
  <si>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</si>
  <si>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</si>
  <si>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</si>
  <si>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</si>
  <si>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</si>
  <si>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</si>
  <si>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</si>
  <si>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</si>
  <si>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</si>
  <si>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</si>
  <si>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</si>
  <si>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</si>
  <si>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</si>
  <si>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</si>
  <si>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</si>
  <si>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</si>
  <si>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</si>
  <si>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</si>
  <si>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</si>
  <si>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</si>
  <si>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</si>
  <si>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</si>
  <si>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</si>
  <si>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</si>
  <si>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</si>
  <si>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</si>
  <si>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</si>
  <si>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</si>
  <si>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</si>
  <si>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</si>
  <si>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</si>
  <si>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</si>
  <si>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</si>
  <si>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</si>
  <si>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</si>
  <si>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</si>
  <si>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</si>
  <si>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</si>
  <si>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</si>
  <si>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</si>
  <si>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</si>
  <si>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</si>
  <si>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</si>
  <si>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</si>
  <si>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</si>
  <si>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</si>
  <si>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</si>
  <si>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</si>
  <si>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</si>
  <si>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</si>
  <si>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</si>
  <si>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</si>
  <si>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</si>
  <si>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</si>
  <si>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</si>
  <si>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</si>
  <si>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</si>
  <si>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</si>
  <si>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</si>
  <si>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</si>
  <si>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</si>
  <si>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</si>
  <si>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</si>
  <si>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</si>
  <si>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</si>
  <si>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</si>
  <si>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</si>
  <si>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</si>
  <si>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</si>
  <si>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</si>
  <si>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</si>
  <si>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</si>
  <si>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</si>
  <si>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</si>
  <si>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</si>
  <si>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</si>
  <si>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</si>
  <si>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</si>
  <si>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</si>
  <si>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</si>
  <si>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</si>
  <si>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</si>
  <si>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</si>
  <si>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</si>
  <si>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</si>
  <si>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</si>
  <si>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</si>
  <si>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</si>
  <si>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</si>
  <si>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</si>
  <si>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</si>
  <si>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</si>
  <si>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</si>
  <si>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</si>
  <si>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</si>
  <si>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</si>
  <si>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</si>
  <si>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</si>
  <si>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</si>
  <si>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</si>
  <si>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</si>
  <si>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</si>
  <si>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</si>
  <si>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</si>
  <si>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</si>
  <si>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</si>
  <si>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</si>
  <si>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</si>
  <si>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</si>
  <si>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</si>
  <si>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</si>
  <si>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</si>
  <si>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</si>
  <si>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</si>
  <si>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</si>
  <si>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</si>
  <si>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</si>
  <si>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</si>
  <si>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</si>
  <si>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</si>
  <si>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</si>
  <si>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</si>
  <si>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</si>
  <si>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</si>
  <si>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</si>
  <si>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</si>
  <si>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</si>
  <si>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</si>
  <si>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</si>
  <si>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</si>
  <si>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</si>
  <si>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</si>
  <si>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</si>
  <si>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</si>
  <si>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</si>
  <si>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</si>
  <si>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</si>
  <si>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</si>
  <si>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</si>
  <si>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</si>
  <si>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</si>
  <si>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</si>
  <si>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</si>
  <si>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</si>
  <si>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</si>
  <si>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</si>
  <si>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</si>
  <si>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</si>
  <si>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</si>
  <si>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</si>
  <si>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</si>
  <si>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</si>
  <si>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</si>
  <si>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</si>
  <si>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</si>
  <si>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</si>
  <si>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</si>
  <si>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</si>
  <si>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</si>
  <si>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</si>
  <si>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</si>
  <si>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</si>
  <si>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</si>
  <si>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</si>
  <si>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</si>
  <si>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</si>
  <si>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</si>
  <si>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</si>
  <si>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</si>
  <si>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</si>
  <si>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</si>
  <si>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</si>
  <si>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</si>
  <si>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</si>
  <si>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</si>
  <si>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</si>
  <si>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</si>
  <si>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</si>
  <si>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</si>
  <si>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</si>
  <si>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</si>
  <si>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</si>
  <si>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</si>
  <si>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</si>
  <si>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</si>
  <si>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</si>
  <si>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</si>
  <si>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</si>
  <si>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</si>
  <si>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</si>
  <si>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</si>
  <si>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</si>
  <si>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</si>
  <si>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</si>
  <si>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</si>
  <si>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</si>
  <si>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</si>
  <si>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</si>
  <si>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</si>
  <si>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</si>
  <si>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</si>
  <si>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</si>
  <si>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</si>
  <si>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</si>
  <si>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</si>
  <si>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</si>
  <si>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</si>
  <si>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</si>
  <si>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</si>
  <si>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</si>
  <si>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</si>
  <si>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</si>
  <si>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</si>
  <si>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</si>
  <si>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</si>
  <si>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</si>
  <si>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</si>
  <si>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</si>
  <si>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</si>
  <si>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</si>
  <si>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</si>
  <si>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</si>
  <si>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</si>
  <si>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</si>
  <si>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</si>
  <si>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</si>
  <si>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</si>
  <si>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</si>
  <si>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</si>
  <si>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</si>
  <si>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</si>
  <si>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</si>
  <si>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</si>
  <si>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</si>
  <si>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</si>
  <si>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</si>
  <si>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</si>
  <si>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</si>
  <si>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</si>
  <si>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</si>
  <si>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</si>
  <si>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</si>
  <si>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</si>
  <si>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</si>
  <si>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</si>
  <si>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</si>
  <si>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</si>
  <si>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</si>
  <si>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</si>
  <si>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</si>
  <si>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</si>
  <si>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</si>
  <si>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</si>
  <si>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</si>
  <si>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</si>
  <si>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</si>
  <si>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</si>
  <si>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</si>
  <si>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</si>
  <si>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</si>
  <si>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</si>
  <si>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</si>
  <si>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</si>
  <si>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</si>
  <si>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</si>
  <si>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</si>
  <si>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</si>
  <si>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</si>
  <si>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</si>
  <si>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</si>
  <si>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</si>
  <si>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</si>
  <si>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</si>
  <si>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</si>
  <si>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</si>
  <si>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</si>
  <si>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</si>
  <si>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</si>
  <si>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</si>
  <si>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</si>
  <si>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</si>
  <si>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</si>
  <si>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</si>
  <si>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</si>
  <si>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</si>
  <si>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</si>
  <si>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</si>
  <si>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</si>
  <si>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</si>
  <si>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</si>
  <si>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</si>
  <si>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</si>
  <si>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</si>
  <si>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</si>
  <si>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</si>
  <si>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</si>
  <si>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</si>
  <si>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</si>
  <si>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</si>
  <si>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</si>
  <si>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</si>
  <si>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</si>
  <si>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</si>
  <si>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</si>
  <si>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</si>
  <si>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</si>
  <si>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</si>
  <si>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</si>
  <si>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</si>
  <si>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</si>
  <si>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</si>
  <si>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</si>
  <si>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</si>
  <si>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</si>
  <si>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</si>
  <si>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</si>
  <si>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</si>
  <si>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</si>
  <si>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</si>
  <si>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</si>
  <si>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</si>
  <si>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</si>
  <si>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</si>
  <si>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</si>
  <si>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</si>
  <si>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</si>
  <si>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</si>
  <si>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</si>
  <si>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</si>
  <si>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</si>
  <si>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</si>
  <si>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</si>
  <si>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</si>
  <si>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</si>
  <si>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</si>
  <si>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</si>
  <si>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</si>
  <si>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</si>
  <si>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</si>
  <si>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</si>
  <si>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</si>
  <si>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</si>
  <si>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</si>
  <si>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</si>
  <si>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</si>
  <si>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</si>
  <si>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</si>
  <si>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</si>
  <si>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</si>
  <si>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</si>
  <si>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</si>
  <si>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</si>
  <si>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</si>
  <si>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</si>
  <si>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</si>
  <si>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</si>
  <si>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</si>
  <si>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</si>
  <si>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</si>
  <si>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</si>
  <si>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</si>
  <si>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</si>
  <si>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</si>
  <si>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</si>
  <si>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</si>
  <si>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</si>
  <si>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</si>
  <si>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</si>
  <si>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</si>
  <si>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</si>
  <si>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</si>
  <si>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</si>
  <si>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</si>
  <si>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</si>
  <si>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</si>
  <si>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</si>
  <si>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</si>
  <si>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</si>
  <si>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</si>
  <si>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</si>
  <si>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</si>
  <si>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</si>
  <si>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</si>
  <si>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</si>
  <si>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</si>
  <si>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</si>
  <si>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</si>
  <si>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</si>
  <si>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</si>
  <si>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</si>
  <si>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</si>
  <si>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</si>
  <si>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</si>
  <si>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</si>
  <si>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</si>
  <si>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</si>
  <si>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</si>
  <si>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</si>
  <si>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</si>
  <si>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</si>
  <si>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</si>
  <si>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</si>
  <si>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</si>
  <si>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</si>
  <si>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 xml:space="preserve">&lt;script src="https://ajax.googleapis.com/ajax/libs/jquery/3.6.0/jquery.min.js"&gt;&lt;/script&gt;
&lt;script&gt;
    var defaultWidth = [10, 40];
$(document).ready(function() {
    $(".subquestion input").css("padding-left", "10px");
    $(".subquestion input").css("padding-right", "0px");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</si>
  <si>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&lt;/ol&gt;</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</si>
  <si>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</si>
  <si>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</si>
  <si>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</si>
  <si>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</si>
  <si>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</si>
  <si>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</si>
  <si>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</si>
  <si>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</si>
  <si>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</si>
  <si>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</si>
  <si>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</si>
  <si>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</si>
  <si>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</si>
  <si>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</si>
  <si>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</si>
  <si>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</si>
  <si>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</si>
  <si>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</si>
  <si>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</si>
  <si>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</si>
  <si>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</si>
  <si>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</si>
  <si>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</si>
  <si>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</si>
  <si>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</si>
  <si>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</si>
  <si>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</si>
  <si>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</si>
  <si>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</si>
  <si>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</si>
  <si>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</si>
  <si>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</si>
  <si>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</si>
  <si>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</si>
  <si>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</si>
  <si>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</si>
  <si>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</si>
  <si>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</si>
  <si>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</si>
  <si>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</si>
  <si>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</si>
  <si>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</si>
  <si>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</si>
  <si>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</si>
  <si>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</si>
  <si>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</si>
  <si>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</si>
  <si>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</si>
  <si>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</si>
  <si>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</si>
  <si>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</si>
  <si>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侧边栏菜单</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</si>
  <si>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</si>
  <si>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</si>
  <si>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</si>
  <si>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</si>
  <si>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</si>
  <si>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</si>
  <si>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</si>
  <si>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</si>
  <si>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</si>
  <si>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</si>
  <si>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</si>
  <si>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</si>
  <si>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</si>
  <si>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</si>
  <si>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</si>
  <si>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</si>
  <si>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</si>
  <si>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</si>
  <si>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</si>
  <si>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</si>
  <si>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</si>
  <si>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</si>
  <si>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</si>
  <si>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</si>
  <si>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</si>
  <si>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</si>
  <si>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</si>
  <si>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</si>
  <si>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</si>
  <si>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</si>
  <si>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</si>
  <si>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</si>
  <si>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</si>
  <si>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</si>
  <si>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</si>
  <si>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</si>
  <si>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</si>
  <si>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</si>
  <si>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</si>
  <si>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</si>
  <si>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</si>
  <si>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</si>
  <si>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</si>
  <si>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</si>
  <si>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</si>
  <si>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</si>
  <si>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</si>
  <si>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</si>
  <si>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</si>
  <si>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</si>
  <si>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</si>
  <si>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</si>
  <si>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</si>
  <si>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</si>
  <si>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</si>
  <si>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</si>
  <si>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</si>
  <si>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</si>
  <si>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</si>
  <si>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</si>
  <si>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</si>
  <si>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</si>
  <si>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</si>
  <si>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</si>
  <si>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披肩</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</si>
  <si>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</si>
  <si>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</si>
  <si>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</si>
  <si>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</si>
  <si>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</si>
  <si>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</si>
  <si>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</si>
  <si>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</si>
  <si>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</si>
  <si>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</si>
  <si>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</si>
  <si>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</si>
  <si>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</si>
  <si>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</si>
  <si>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</si>
  <si>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</si>
  <si>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</si>
  <si>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</si>
  <si>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</si>
  <si>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</si>
  <si>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</si>
  <si>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</si>
  <si>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</si>
  <si>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</si>
  <si>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</si>
  <si>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</si>
  <si>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</si>
  <si>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</si>
  <si>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</si>
  <si>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</si>
  <si>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</si>
  <si>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</si>
  <si>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</si>
  <si>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</si>
  <si>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</si>
  <si>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</si>
  <si>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</si>
  <si>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</si>
  <si>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</si>
  <si>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</si>
  <si>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</si>
  <si>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</si>
  <si>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</si>
  <si>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</si>
  <si>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</si>
  <si>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</si>
  <si>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</si>
  <si>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</si>
  <si>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</si>
  <si>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</si>
  <si>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</si>
  <si>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</si>
  <si>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</si>
  <si>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</si>
  <si>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</si>
  <si>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</si>
  <si>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</si>
  <si>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</si>
  <si>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</si>
  <si>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</si>
  <si>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</si>
  <si>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</si>
  <si>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</si>
  <si>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</si>
  <si>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</si>
  <si>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</si>
  <si>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</si>
  <si>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</si>
  <si>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</si>
  <si>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</si>
  <si>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</si>
  <si>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</si>
  <si>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</si>
  <si>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</si>
  <si>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</si>
  <si>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</si>
  <si>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</si>
  <si>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</si>
  <si>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</si>
  <si>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</si>
  <si>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</si>
  <si>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</si>
  <si>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</si>
  <si>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</si>
  <si>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</si>
  <si>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</si>
  <si>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</si>
  <si>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</si>
  <si>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</si>
  <si>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</si>
  <si>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</si>
  <si>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</si>
  <si>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</si>
  <si>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</si>
  <si>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</si>
  <si>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</si>
  <si>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</si>
  <si>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[1]西班牙语：
[2]英语：
[3]法语：
[4]葡萄牙语：
[5]意大利语：
[6]德语：
根据您要使用的语言编写相应的数字。
您可以随时更改它。</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</si>
  <si>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</si>
  <si>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</si>
  <si>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</si>
  <si>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</si>
  <si>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</si>
  <si>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</si>
  <si>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</si>
  <si>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</si>
  <si>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</si>
  <si>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</si>
  <si>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</si>
  <si>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</si>
  <si>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</si>
  <si>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</si>
  <si>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</si>
  <si>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</si>
  <si>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</si>
  <si>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</si>
  <si>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</si>
  <si>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</si>
  <si>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</si>
  <si>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</si>
  <si>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</si>
  <si>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</si>
  <si>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</si>
  <si>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</si>
  <si>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</si>
  <si>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</si>
  <si>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</si>
  <si>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</si>
  <si>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</si>
  <si>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</si>
  <si>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</si>
  <si>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</si>
  <si>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</si>
  <si>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</si>
  <si>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</si>
  <si>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</si>
  <si>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</si>
  <si>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</si>
  <si>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</si>
  <si>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</si>
  <si>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</si>
  <si>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</si>
  <si>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</si>
  <si>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</si>
  <si>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</si>
  <si>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</si>
  <si>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 xml:space="preserve">记住：
如果您要在版本3.8之前使用Moodle版本工作，则必须打开带有笔记块的XML文件并将其保存为UTF-8，否则不会导入问题。
如果您不知道自己正在使用哪个版本，但是没有导入问题，请将其保存在UTF-8中，因为它将在所有Moodle版本中使用。
</t>
  </si>
  <si>
    <t>现在，您必须在笔记本上打开文件-Moodle.xml-，然后按[CTRL + V]。
然后，您必须使用所需的名称保存文件，但是扩展 - .xml-</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</si>
  <si>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</si>
  <si>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</si>
  <si>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</si>
  <si>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</si>
  <si>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</si>
  <si>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</si>
  <si>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</si>
  <si>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</si>
  <si>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</si>
  <si>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</si>
  <si>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</si>
  <si>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</si>
  <si>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</si>
  <si>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</si>
  <si>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</si>
  <si>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</si>
  <si>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</si>
  <si>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</si>
  <si>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</si>
  <si>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</si>
  <si>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</si>
  <si>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</si>
  <si>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</si>
  <si>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</si>
  <si>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</si>
  <si>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</si>
  <si>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</si>
  <si>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</si>
  <si>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</si>
  <si>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</si>
  <si>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</si>
  <si>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</si>
  <si>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</si>
  <si>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</si>
  <si>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</si>
  <si>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</si>
  <si>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</si>
  <si>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</si>
  <si>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</si>
  <si>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</si>
  <si>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</si>
  <si>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</si>
  <si>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</si>
  <si>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</si>
  <si>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</si>
  <si>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</si>
  <si>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</si>
  <si>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</si>
  <si>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</si>
  <si>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</si>
  <si>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</si>
  <si>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</si>
  <si>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</si>
  <si>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</si>
  <si>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</si>
  <si>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</si>
  <si>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</si>
  <si>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</si>
  <si>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</si>
  <si>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</si>
  <si>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</si>
  <si>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</si>
  <si>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</si>
  <si>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</si>
  <si>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</si>
  <si>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</si>
  <si>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</si>
  <si>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</si>
  <si>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</si>
  <si>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</si>
  <si>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</si>
  <si>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</si>
  <si>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</si>
  <si>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</si>
  <si>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</si>
  <si>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</si>
  <si>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</si>
  <si>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</si>
  <si>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</si>
  <si>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</si>
  <si>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</si>
  <si>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</si>
  <si>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</si>
  <si>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</si>
  <si>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</si>
  <si>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</si>
  <si>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</si>
  <si>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</si>
  <si>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</si>
  <si>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</si>
  <si>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</si>
  <si>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</si>
  <si>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</si>
  <si>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</si>
  <si>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</si>
  <si>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</si>
  <si>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</si>
  <si>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</si>
  <si>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</si>
  <si>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</si>
  <si>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</si>
  <si>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</si>
  <si>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</si>
  <si>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</si>
  <si>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</si>
  <si>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ALMACENAR
FORMULAS</t>
  </si>
  <si>
    <t>STORE
FORMULAS</t>
  </si>
  <si>
    <t>FORMULES
MAGASIN</t>
  </si>
  <si>
    <t>ARMAZENAR
FÓRMULAS</t>
  </si>
  <si>
    <t>NEGOZIO
FORMULE</t>
  </si>
  <si>
    <t>FORMELN
SPEICHERN</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</si>
  <si>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</si>
  <si>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</si>
  <si>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</si>
  <si>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</si>
  <si>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</si>
  <si>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</si>
  <si>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</si>
  <si>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</si>
  <si>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</si>
  <si>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</si>
  <si>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</si>
  <si>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</si>
  <si>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</si>
  <si>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</si>
  <si>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</si>
  <si>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</si>
  <si>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</si>
  <si>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</si>
  <si>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</si>
  <si>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</si>
  <si>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</si>
  <si>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</si>
  <si>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</si>
  <si>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</si>
  <si>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</si>
  <si>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</si>
  <si>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</si>
  <si>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</si>
  <si>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</si>
  <si>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</si>
  <si>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</si>
  <si>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</si>
  <si>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</si>
  <si>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</si>
  <si>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</si>
  <si>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</si>
  <si>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</si>
  <si>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</si>
  <si>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</si>
  <si>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</si>
  <si>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</si>
  <si>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</si>
  <si>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</si>
  <si>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</si>
  <si>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</si>
  <si>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</si>
  <si>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</si>
  <si>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</si>
  <si>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</si>
  <si>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</si>
  <si>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</si>
  <si>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</si>
  <si>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</si>
  <si>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</si>
  <si>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</si>
  <si>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</si>
  <si>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</si>
  <si>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</si>
  <si>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</si>
  <si>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</si>
  <si>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</si>
  <si>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</si>
  <si>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</si>
  <si>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</si>
  <si>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</si>
  <si>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</si>
  <si>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</si>
  <si>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</si>
  <si>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</si>
  <si>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</si>
  <si>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</si>
  <si>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</si>
  <si>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</si>
  <si>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</si>
  <si>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</si>
  <si>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</si>
  <si>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</si>
  <si>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</si>
  <si>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</si>
  <si>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</si>
  <si>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</si>
  <si>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</si>
  <si>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</si>
  <si>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</si>
  <si>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</si>
  <si>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</si>
  <si>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</si>
  <si>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</si>
  <si>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</si>
  <si>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</si>
  <si>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</si>
  <si>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</si>
  <si>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</si>
  <si>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</si>
  <si>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</si>
  <si>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</si>
  <si>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</si>
  <si>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</si>
  <si>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</si>
  <si>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</si>
  <si>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</si>
  <si>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</si>
  <si>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</si>
  <si>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</si>
  <si>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</si>
  <si>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</si>
  <si>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</si>
  <si>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</si>
  <si>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</si>
  <si>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</si>
  <si>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</si>
  <si>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</si>
  <si>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</si>
  <si>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</si>
  <si>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</si>
  <si>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</si>
  <si>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</si>
  <si>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</si>
  <si>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</si>
  <si>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</si>
  <si>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</si>
  <si>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</si>
  <si>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</si>
  <si>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</si>
  <si>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</si>
  <si>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</si>
  <si>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</si>
  <si>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</si>
  <si>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</si>
  <si>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</si>
  <si>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</si>
  <si>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</si>
  <si>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</si>
  <si>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</si>
  <si>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</si>
  <si>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</si>
  <si>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</si>
  <si>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</si>
  <si>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</si>
  <si>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</si>
  <si>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</si>
  <si>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</si>
  <si>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</si>
  <si>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</si>
  <si>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</si>
  <si>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</si>
  <si>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</si>
  <si>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</si>
  <si>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</si>
  <si>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</si>
  <si>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</si>
  <si>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</si>
  <si>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</si>
  <si>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</si>
  <si>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</si>
  <si>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</si>
  <si>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</si>
  <si>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</si>
  <si>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</si>
  <si>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</si>
  <si>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</si>
  <si>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</si>
  <si>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</si>
  <si>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</si>
  <si>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</si>
  <si>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</si>
  <si>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</si>
  <si>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</si>
  <si>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</si>
  <si>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</si>
  <si>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</si>
  <si>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</si>
  <si>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</si>
  <si>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</si>
  <si>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</si>
  <si>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</si>
  <si>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</si>
  <si>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</si>
  <si>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</si>
  <si>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</si>
  <si>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</si>
  <si>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</si>
  <si>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</si>
  <si>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</si>
  <si>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</si>
  <si>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</si>
  <si>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</si>
  <si>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</si>
  <si>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</si>
  <si>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</si>
  <si>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</si>
  <si>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</si>
  <si>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</si>
  <si>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</si>
  <si>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</si>
  <si>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</si>
  <si>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</si>
  <si>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</si>
  <si>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</si>
  <si>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</si>
  <si>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</si>
  <si>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</si>
  <si>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</si>
  <si>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</si>
  <si>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</si>
  <si>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</si>
  <si>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</si>
  <si>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</si>
  <si>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</si>
  <si>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</si>
  <si>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</si>
  <si>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</si>
  <si>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</si>
  <si>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</si>
  <si>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</si>
  <si>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</si>
  <si>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</si>
  <si>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</si>
  <si>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</si>
  <si>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</si>
  <si>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</si>
  <si>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</si>
  <si>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</si>
  <si>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</si>
  <si>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</si>
  <si>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</si>
  <si>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</si>
  <si>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</si>
  <si>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</si>
  <si>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</si>
  <si>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</si>
  <si>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</si>
  <si>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</si>
  <si>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</si>
  <si>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</si>
  <si>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</si>
  <si>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</si>
  <si>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</si>
  <si>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</si>
  <si>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</si>
  <si>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</si>
  <si>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</si>
  <si>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</si>
  <si>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Barajar respuestas:</t>
  </si>
  <si>
    <t>Shuffle answers:</t>
  </si>
  <si>
    <t>Antworten mischen:</t>
  </si>
  <si>
    <t>Respostas aleatórias:</t>
  </si>
  <si>
    <t>Risposte casuali:</t>
  </si>
  <si>
    <t>Mélangez les réponses:</t>
  </si>
  <si>
    <t>Calificación de pregunta predeterminada:</t>
  </si>
  <si>
    <t>Default question grade:</t>
  </si>
  <si>
    <t>Note par défaut des questions:</t>
  </si>
  <si>
    <t>Nota de pergunta padrão:</t>
  </si>
  <si>
    <t>Grado di domanda predefinito:</t>
  </si>
  <si>
    <t>Standardfragenote:</t>
  </si>
  <si>
    <t>默认问题等级:</t>
  </si>
  <si>
    <t>Codigos a insertar en la pregunta:</t>
  </si>
  <si>
    <t>Codici da inserire nella domanda:</t>
  </si>
  <si>
    <t>Códigos para inserir na pergunta:</t>
  </si>
  <si>
    <t>Codes zum Einfügen in die Frage:</t>
  </si>
  <si>
    <t>Codes à insérer dans la question:</t>
  </si>
  <si>
    <t>Codes to insert in the question:</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</si>
  <si>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</si>
  <si>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</si>
  <si>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</si>
  <si>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</si>
  <si>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</si>
  <si>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</si>
  <si>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</si>
  <si>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</si>
  <si>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</si>
  <si>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</si>
  <si>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</si>
  <si>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</si>
  <si>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</si>
  <si>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</si>
  <si>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</si>
  <si>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</si>
  <si>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</si>
  <si>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</si>
  <si>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</si>
  <si>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</si>
  <si>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</si>
  <si>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</si>
  <si>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</si>
  <si>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</si>
  <si>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</si>
  <si>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</si>
  <si>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</si>
  <si>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</si>
  <si>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</si>
  <si>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</si>
  <si>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</si>
  <si>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</si>
  <si>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</si>
  <si>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</si>
  <si>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</si>
  <si>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</si>
  <si>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</si>
  <si>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</si>
  <si>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</si>
  <si>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</si>
  <si>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</si>
  <si>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</si>
  <si>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</si>
  <si>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</si>
  <si>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</si>
  <si>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</si>
  <si>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</si>
  <si>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</si>
  <si>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</si>
  <si>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</si>
  <si>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</si>
  <si>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</si>
  <si>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</si>
  <si>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</si>
  <si>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</si>
  <si>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</si>
  <si>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</si>
  <si>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</si>
  <si>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</si>
  <si>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</si>
  <si>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</si>
  <si>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</si>
  <si>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</si>
  <si>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</si>
  <si>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</si>
  <si>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</si>
  <si>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</si>
  <si>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</si>
  <si>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</si>
  <si>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</si>
  <si>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</si>
  <si>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</si>
  <si>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</si>
  <si>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</si>
  <si>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</si>
  <si>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</si>
  <si>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</si>
  <si>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</si>
  <si>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</si>
  <si>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</si>
  <si>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</si>
  <si>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</si>
  <si>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</si>
  <si>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</si>
  <si>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</si>
  <si>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</si>
  <si>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</si>
  <si>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</si>
  <si>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Escribe el NÚMERO de la opción que quieres realizar: 
1. GUARDAR Fórmulas
2. RECUPERAR Fórmulas FORMULARIO
3. RECUPERAR Fórmulas de VARIABLES
4. BORRAR Fórmulas
5. EXPORTAR Fórmulas
6. IMPORTAR Fórmulas
https://www.youtube.com/watch?v=mmFPSzezAXs&amp;t=270s</t>
  </si>
  <si>
    <t>Write the NUMBER of the option you want to make:
1. SAVE Formulas
2. RECOVER Formulas FORM
3. RECOVER Formulas VARIABLES
4. DELETE Formulas
5. EXPORT Formulas
6. IMPORT Formulas
https://www.youtube.com/watch?v=mmFPSzezAXs&amp;t=270s</t>
  </si>
  <si>
    <t>Écrivez le NUMÉRO de l'action que vous souhaitez réaliser:
1. ENREGISTRER les formules
2. RECUPERER les formules FORME
3. RECUPERER les formules VARIABLES
4. SUPPRIMER les formules
5. Formules d'EXPORTATION
6. Formules d'IMPORTATION
https://www.youtube.com/watch?v=mmFPSzezAXs&amp;t=270s</t>
  </si>
  <si>
    <t>Escreva o NÚMERO da opção que deseja fazer:
1. SALVAR Fórmulas
2. RECUPERAR Fórmulas FORMATO
3. RECUPERAR Fórmulas VARIÁVEIS
4. DELETE Fórmulas
5. EXPORTAR Fórmulas
6. IMPORTAR Fórmulas
https://www.youtube.com/watch?v=mmFPSzezAXs&amp;t=270s</t>
  </si>
  <si>
    <t>Scrivi il NUMERO dell'opzione che vuoi fare:
1. SALVA Formule
2. RECUPERA Formule MODULO
3. RECUPERA Formule VARIABILI
4. ELIMINA formule
5. Formule di ESPORTAZIONE
6. Formule di IMPORTAZIONE
https://www.youtube.com/watch?v=mmFPSzezAXs&amp;t=270s</t>
  </si>
  <si>
    <t>Schreiben Sie die NUMMER der Option, die Sie vornehmen möchten:
1. Formeln speichern
2. Formeln wiederherstellen BILDEN
3. Formeln wiederherstellen VARIABLEN
4. Formeln LÖSCHEN
5. Formeln EXPORTIEREN
6. Formeln IMPORTIEREN
https://www.youtube.com/watch?v=mmFPSzezAXs&amp;t=270s</t>
  </si>
  <si>
    <t>写您要制作的选项的数量：
1.保存公式
2.恢复公式形式
3.恢复公式变量
4.删除公式
5.出口公式
6.进口公式
https://www.youtube.com/watch?v=mmFPSzezAXs&amp;t=270s</t>
  </si>
  <si>
    <t>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</si>
  <si>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</si>
  <si>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</si>
  <si>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</si>
  <si>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</si>
  <si>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</si>
  <si>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</si>
  <si>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</si>
  <si>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 xml:space="preserve">Para poder EXPORTAR las preguntas a otro Excel, el archivo: </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</si>
  <si>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</si>
  <si>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</si>
  <si>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</si>
  <si>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</si>
  <si>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</si>
  <si>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</si>
  <si>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</si>
  <si>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</si>
  <si>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</si>
  <si>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</si>
  <si>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</si>
  <si>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</si>
  <si>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</si>
  <si>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</si>
  <si>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</si>
  <si>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</si>
  <si>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</si>
  <si>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</si>
  <si>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</si>
  <si>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</si>
  <si>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</si>
  <si>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</si>
  <si>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</si>
  <si>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</si>
  <si>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</si>
  <si>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</si>
  <si>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</si>
  <si>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</si>
  <si>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</si>
  <si>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</si>
  <si>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</si>
  <si>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</si>
  <si>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</si>
  <si>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</si>
  <si>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</si>
  <si>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</si>
  <si>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</si>
  <si>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</si>
  <si>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</si>
  <si>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</si>
  <si>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</si>
  <si>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</si>
  <si>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</si>
  <si>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</si>
  <si>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</si>
  <si>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</si>
  <si>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</si>
  <si>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</si>
  <si>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</si>
  <si>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</si>
  <si>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</si>
  <si>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</si>
  <si>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</si>
  <si>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</si>
  <si>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</si>
  <si>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</si>
  <si>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</si>
  <si>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</si>
  <si>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</si>
  <si>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</si>
  <si>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</si>
  <si>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</si>
  <si>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</si>
  <si>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</si>
  <si>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</si>
  <si>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</si>
  <si>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</si>
  <si>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</si>
  <si>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</si>
  <si>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</si>
  <si>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</si>
  <si>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</si>
  <si>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</si>
  <si>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</si>
  <si>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</si>
  <si>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</si>
  <si>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</si>
  <si>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</si>
  <si>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</si>
  <si>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</si>
  <si>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</si>
  <si>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</si>
  <si>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</si>
  <si>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</si>
  <si>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</si>
  <si>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</si>
  <si>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</si>
  <si>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</si>
  <si>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</si>
  <si>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</si>
  <si>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</si>
  <si>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</si>
  <si>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</si>
  <si>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</si>
  <si>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</si>
  <si>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</si>
  <si>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</si>
  <si>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</si>
  <si>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</si>
  <si>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</si>
  <si>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</si>
  <si>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</si>
  <si>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</si>
  <si>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</si>
  <si>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</si>
  <si>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</si>
  <si>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</si>
  <si>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</si>
  <si>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</si>
  <si>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</si>
  <si>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</si>
  <si>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</si>
  <si>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</si>
  <si>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</si>
  <si>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In order to EXPORT the questions to another Excel, the file: </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</si>
  <si>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</si>
  <si>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</si>
  <si>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</si>
  <si>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</si>
  <si>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</si>
  <si>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</si>
  <si>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</si>
  <si>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</si>
  <si>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</si>
  <si>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</si>
  <si>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</si>
  <si>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</si>
  <si>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</si>
  <si>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</si>
  <si>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</si>
  <si>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</si>
  <si>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</si>
  <si>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</si>
  <si>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</si>
  <si>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</si>
  <si>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</si>
  <si>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</si>
  <si>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</si>
  <si>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</si>
  <si>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</si>
  <si>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</si>
  <si>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</si>
  <si>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</si>
  <si>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</si>
  <si>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</si>
  <si>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</si>
  <si>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</si>
  <si>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</si>
  <si>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</si>
  <si>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</si>
  <si>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</si>
  <si>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</si>
  <si>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</si>
  <si>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</si>
  <si>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</si>
  <si>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</si>
  <si>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</si>
  <si>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</si>
  <si>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</si>
  <si>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</si>
  <si>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</si>
  <si>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</si>
  <si>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</si>
  <si>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</si>
  <si>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</si>
  <si>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</si>
  <si>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</si>
  <si>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</si>
  <si>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</si>
  <si>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</si>
  <si>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</si>
  <si>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</si>
  <si>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</si>
  <si>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</si>
  <si>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</si>
  <si>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</si>
  <si>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</si>
  <si>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</si>
  <si>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</si>
  <si>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</si>
  <si>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</si>
  <si>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</si>
  <si>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</si>
  <si>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</si>
  <si>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</si>
  <si>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</si>
  <si>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</si>
  <si>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</si>
  <si>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</si>
  <si>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</si>
  <si>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</si>
  <si>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</si>
  <si>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</si>
  <si>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</si>
  <si>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</si>
  <si>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</si>
  <si>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</si>
  <si>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</si>
  <si>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Afin d'exporter les questions vers un autre Excel, le fichier: </t>
  </si>
  <si>
    <t xml:space="preserve">Para EXPORTAR as perguntas para outro Excel, o arquivo: </t>
  </si>
  <si>
    <t xml:space="preserve">Per ESPORTARE le domande in un altro Excel, il file: </t>
  </si>
  <si>
    <t xml:space="preserve">Um die Fragen in ein anderes Excel zu exportieren, die Datei: </t>
  </si>
  <si>
    <t xml:space="preserve">为了将问题导出到另一个Excel，该文件：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</si>
  <si>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</si>
  <si>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</si>
  <si>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</si>
  <si>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</si>
  <si>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</si>
  <si>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</si>
  <si>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</si>
  <si>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</si>
  <si>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</si>
  <si>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</si>
  <si>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</si>
  <si>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</si>
  <si>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</si>
  <si>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</si>
  <si>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</si>
  <si>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</si>
  <si>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</si>
  <si>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</si>
  <si>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</si>
  <si>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</si>
  <si>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</si>
  <si>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</si>
  <si>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</si>
  <si>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DICCIONARIO,INICIO,GENERAL,Datos OM,Datos O2,Datos VF,Datos EM,Datos PP,Datos RC,Datos EN,Datos CL,Formulario OM,Formulario O2,Formulario VF,Formulario EM,Formulario PP,Formulario EN,Formulario RC,Formulario CL</t>
  </si>
  <si>
    <t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t>
  </si>
  <si>
    <t xml:space="preserve">If you want to use the SPECIAL CODES: click on the one that interests you and a message will appear. Copy and paste it into the target cell.
You can insert:
    - FORMULAS:                \(    \)  ;  $$\     $$ 
    - SUPERSCRIPT:         &lt;sup&gt; 2 &lt;/sup&gt;
    - SUB-SCRIPT:           &lt;sub&gt; 2 &lt;/sub&gt;
    - SKIP LINE:                          &lt;br&gt;       &lt;/p&gt;
    - CONCATENATE CELLS:        "&amp;"
    - BOLD:                            &lt;strong&gt;  2 &lt;/strong&gt; 
    - BLUE:                                2    
     - RED:                                 2    
     - OTER:                              2    
     - SPACES (+1):             __ </t>
  </si>
  <si>
    <t xml:space="preserve">Si vous souhaitez utiliser les CODES SPÉCIAUX: cliquez sur celui que vous intéresse, un message apparaîtra. Vous pouvez le copier-coller dans la cellule cible.
Vous pouvez insérer:
    - FORMULES:                      \(    \)  ;  $$\     $$ 
    - SUPERINDICES:               &lt;sup&gt;  &lt;/sup&gt; 
    - SOUS-INDICES:              &lt;sub&gt;   &lt;/sub&gt;
    - SAUTER LA LIGNE:        &lt;/p&gt;      &lt;br&gt;   
    - CONCATENER LES CELLULES: "&amp;"
    - GRAS:                            &lt;strong&gt; 2  &lt;/strong&gt;
    - BLEU:                               2    
     - ROUGE:                          2    
     - AUTRE:                          2    
    - ESPACES (+1):              __ </t>
  </si>
  <si>
    <t xml:space="preserve">Se desejar utilizar os CÓDIGOS ESPECIAIS, clicando em cada um, aparecerá uma mensagem para que você possa copiar e colar na célula desejada.
Você pode inserir:
    - FÓRMULAS:                 \(    \)  ;  $$\     $$ 
    - SUPERÍDICOS:              &lt;sup&gt; 2 &lt;/sup&gt;
    - SUB-ÍNDICES:                &lt;sub&gt;   2&lt;/sub&gt; 
    - PULAR LINHA:                 &lt;/p&gt;     &lt;br&gt;
    - CÉLULAS CONCATENADAS: "&amp;"
    - NEGRITO:                    &lt;strong&gt; 2 &lt;/strong&gt;
    - AZUL:                               2   
    - VERMELHO:                   2   
    - OUTROS:                        2   
    - ESPAÇOS (+1):       __ </t>
  </si>
  <si>
    <t>Se vuoi utilizzare i CODICI SPECIALI, cliccando su ognuno compare un messaggio in modo che tu possa copiarlo e incollarlo nella cella che desideri.
Puoi inserire:
    - FORMULE:                            \(    \)  ;  $$\     $$ 
    - SUPERINDICI:                       &lt;sup&gt; 2 &lt;/sup&gt;
    - SOTTOINDICI:                      &lt;sub&gt;  2  &lt;/sub&gt; 
    - SALTA LINEA:                         &lt;/p&gt;      &lt;br&gt;
    - CELLULE CONCATENATE:    "&amp;"
    - GRASSETTO:             &lt;strong&gt; 2 &lt;/strong&gt; 
    - BLU:                               2   
    - ROSSO:                          2   
    - ALTRO:                          2   
    - SPAZI (+1): Colore carattere Moodle: # def2f8</t>
  </si>
  <si>
    <t xml:space="preserve">Wenn Sie die SPEZIALCODES verwenden möchten, wird durch Klicken auf die einzelnen Codes eine Meldung angezeigt, damit Sie sie kopieren und in die gewünschte Zelle einfügen können.
Sie können einfügen:
   - FORMELN:                              $$ \ $$
   - SUPERINDICES:                    &lt;sup&gt; 2 &lt;/sup&gt;
   - UNTERINDIZES:                    &lt;sub&gt; 2  &lt;/sub&gt;
   - SKIP LINE:                                  &lt;br&gt;   ó   &lt;/p&gt;
   - KONZATENZELLEN:               "&amp;"
   - BOLD:                            &lt;strong&gt; 2 &lt;/strong&gt; 
   - BLAU:                              2   
   - ROT:                                 2   
   - ANDERE:                        2   
   - SPACES (+1):               __ </t>
  </si>
  <si>
    <t>如果您想使用特殊代码：单击您感兴趣的一张代码，将会显示一条消息。复制并将其粘贴到目标单元中。
您可以插入：
- 公式：\（\）; $$ \ $$
-Superscript： ^{ ^ 2 ^} ^ ^
- 子标记：_ {_ 2 _} _
- 跳线：&lt;br&gt; &lt;/p&gt;
- 联合细胞：“＆”
- 粗体：&lt;strong&gt;&lt;/strong&gt;
- 蓝色：  2  
- 红色：  2  
- oter：  2  
- 空格（+1）：s {__} S</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</si>
  <si>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</si>
  <si>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</si>
  <si>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</si>
  <si>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</si>
  <si>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</si>
  <si>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</si>
  <si>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</si>
  <si>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</si>
  <si>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V - 7.1  - 20/07/2022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</si>
</sst>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4"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9"/>
      <color theme="0"/>
      <name val="Calibri"/>
      <family val="2"/>
      <scheme val="minor"/>
    </font>
    <font>
      <b/>
      <sz val="11"/>
      <color rgb="FF005877"/>
      <name val="Calibri"/>
      <family val="2"/>
      <scheme val="minor"/>
    </font>
    <font>
      <sz val="11"/>
      <color rgb="FF005877"/>
      <name val="Calibri"/>
      <family val="2"/>
      <scheme val="minor"/>
    </font>
    <font>
      <sz val="11"/>
      <color rgb="FF005877"/>
      <name val="Calibri"/>
      <family val="2"/>
      <scheme val="minor"/>
    </font>
    <font>
      <sz val="11"/>
      <color rgb="FF005877"/>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s>
  <borders count="66">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77">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0" fillId="0" borderId="0" xfId="0" applyFont="1" applyFill="1" applyBorder="1" applyAlignment="1" applyProtection="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NumberFormat="1" applyFont="1" applyFill="1" applyBorder="1" applyAlignment="1" applyProtection="1">
      <alignment horizontal="left" vertical="center"/>
    </xf>
    <xf numFmtId="0" fontId="0" fillId="0" borderId="0" xfId="0" applyFont="1" applyBorder="1" applyAlignment="1" applyProtection="1">
      <alignment horizontal="right"/>
    </xf>
    <xf numFmtId="0" fontId="0" fillId="0" borderId="0" xfId="0" applyFont="1" applyBorder="1" applyAlignment="1" applyProtection="1">
      <alignment horizontal="right"/>
      <protection locked="0"/>
    </xf>
    <xf numFmtId="0" fontId="0" fillId="0" borderId="0" xfId="0" applyFont="1" applyProtection="1">
      <protection locked="0"/>
    </xf>
    <xf numFmtId="0" fontId="0" fillId="0" borderId="0" xfId="0" applyAlignment="1" applyProtection="1">
      <alignment wrapText="1"/>
    </xf>
    <xf numFmtId="0" fontId="15" fillId="3" borderId="0" xfId="0" applyFont="1" applyFill="1" applyBorder="1" applyAlignment="1" applyProtection="1">
      <alignment vertical="center"/>
      <protection locked="0"/>
    </xf>
    <xf numFmtId="0" fontId="9" fillId="6" borderId="0" xfId="0" applyFont="1" applyFill="1" applyBorder="1" applyAlignment="1" applyProtection="1">
      <alignment horizontal="left" vertical="center" wrapText="1"/>
      <protection locked="0"/>
    </xf>
    <xf numFmtId="0" fontId="30" fillId="16" borderId="0" xfId="0" applyNumberFormat="1"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protection locked="0"/>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applyFont="1" applyFill="1" applyBorder="1" applyAlignment="1">
      <alignment vertical="center"/>
    </xf>
    <xf numFmtId="0" fontId="9" fillId="19" borderId="0" xfId="0" quotePrefix="1" applyFont="1" applyFill="1" applyBorder="1" applyAlignment="1">
      <alignment vertical="center"/>
    </xf>
    <xf numFmtId="0" fontId="9" fillId="19" borderId="0" xfId="0" applyFont="1" applyFill="1" applyBorder="1" applyAlignment="1">
      <alignment vertical="center" shrinkToFit="1"/>
    </xf>
    <xf numFmtId="0" fontId="9" fillId="19" borderId="19" xfId="0" applyNumberFormat="1" applyFont="1" applyFill="1" applyBorder="1" applyAlignment="1">
      <alignment vertical="center"/>
    </xf>
    <xf numFmtId="0" fontId="9" fillId="0" borderId="0" xfId="0" applyFont="1" applyFill="1" applyBorder="1" applyAlignment="1">
      <alignment vertical="center"/>
    </xf>
    <xf numFmtId="0" fontId="9" fillId="0" borderId="0" xfId="0" applyFont="1" applyFill="1" applyBorder="1" applyAlignment="1">
      <alignment vertical="center" shrinkToFit="1"/>
    </xf>
    <xf numFmtId="0" fontId="9" fillId="0" borderId="19" xfId="0" applyNumberFormat="1" applyFont="1" applyFill="1" applyBorder="1" applyAlignment="1">
      <alignment vertical="center"/>
    </xf>
    <xf numFmtId="0" fontId="0" fillId="3" borderId="0" xfId="0" applyNumberFormat="1" applyFill="1" applyProtection="1"/>
    <xf numFmtId="2" fontId="0" fillId="3" borderId="0" xfId="0" applyNumberFormat="1" applyFill="1" applyProtection="1"/>
    <xf numFmtId="0" fontId="4" fillId="5" borderId="0" xfId="0" applyFont="1" applyFill="1" applyAlignment="1">
      <alignment horizontal="center" vertical="center"/>
    </xf>
    <xf numFmtId="0" fontId="2" fillId="0" borderId="0" xfId="0" applyFont="1" applyFill="1" applyBorder="1" applyAlignment="1">
      <alignment vertical="top"/>
    </xf>
    <xf numFmtId="0" fontId="2" fillId="0" borderId="0" xfId="0" applyFont="1" applyFill="1" applyBorder="1" applyAlignment="1">
      <alignment horizontal="center" vertical="center"/>
    </xf>
    <xf numFmtId="0" fontId="2" fillId="0" borderId="0" xfId="0" applyFont="1" applyFill="1" applyBorder="1" applyAlignment="1"/>
    <xf numFmtId="0" fontId="21" fillId="0" borderId="0" xfId="0" applyFont="1" applyFill="1" applyBorder="1" applyAlignment="1">
      <alignment vertical="top"/>
    </xf>
    <xf numFmtId="0" fontId="4" fillId="5" borderId="62" xfId="0" applyFont="1" applyFill="1" applyBorder="1" applyAlignment="1">
      <alignment horizontal="center" vertical="center"/>
    </xf>
    <xf numFmtId="0" fontId="4" fillId="0" borderId="0" xfId="0" applyFont="1" applyFill="1" applyBorder="1" applyAlignment="1">
      <alignment horizontal="center" vertical="center"/>
    </xf>
    <xf numFmtId="0" fontId="4" fillId="20" borderId="0" xfId="0" applyFont="1" applyFill="1" applyBorder="1" applyAlignment="1">
      <alignment vertical="center"/>
    </xf>
    <xf numFmtId="0" fontId="4" fillId="20" borderId="19" xfId="0" applyFont="1" applyFill="1" applyBorder="1" applyAlignment="1">
      <alignment vertical="center"/>
    </xf>
    <xf numFmtId="0" fontId="17" fillId="20" borderId="0" xfId="0" applyFont="1" applyFill="1" applyBorder="1" applyAlignment="1">
      <alignment vertical="center"/>
    </xf>
    <xf numFmtId="0" fontId="28" fillId="20" borderId="0" xfId="0" applyFont="1" applyFill="1" applyBorder="1" applyAlignment="1">
      <alignment vertical="center" shrinkToFit="1"/>
    </xf>
    <xf numFmtId="0" fontId="9" fillId="0" borderId="60" xfId="0" quotePrefix="1" applyFont="1" applyFill="1" applyBorder="1" applyAlignment="1" applyProtection="1">
      <alignment vertical="top" shrinkToFit="1"/>
    </xf>
    <xf numFmtId="0" fontId="9" fillId="23" borderId="0" xfId="0" applyFont="1" applyFill="1" applyAlignment="1" applyProtection="1">
      <alignment vertical="center"/>
      <protection locked="0"/>
    </xf>
    <xf numFmtId="0" fontId="62" fillId="0" borderId="23" xfId="0" applyFont="1" applyBorder="1" applyAlignment="1">
      <alignment vertical="center"/>
    </xf>
    <xf numFmtId="0" fontId="62" fillId="0" borderId="17" xfId="0" applyFont="1" applyBorder="1" applyAlignment="1">
      <alignment vertical="center"/>
    </xf>
    <xf numFmtId="0" fontId="62" fillId="0" borderId="23" xfId="0" applyFont="1" applyBorder="1" applyAlignment="1">
      <alignment vertical="center" shrinkToFit="1"/>
    </xf>
    <xf numFmtId="0" fontId="55" fillId="20" borderId="0" xfId="0" applyFont="1" applyFill="1" applyBorder="1" applyAlignment="1">
      <alignment vertical="center"/>
    </xf>
    <xf numFmtId="0" fontId="9" fillId="19" borderId="60" xfId="0" quotePrefix="1" applyFont="1" applyFill="1" applyBorder="1" applyAlignment="1" applyProtection="1">
      <alignment vertical="top" shrinkToFit="1"/>
    </xf>
    <xf numFmtId="0" fontId="9" fillId="0" borderId="0" xfId="0" applyFont="1" applyAlignment="1" applyProtection="1">
      <alignment vertical="center"/>
      <protection locked="0"/>
    </xf>
    <xf numFmtId="0" fontId="9" fillId="4" borderId="60" xfId="0" applyFont="1" applyFill="1" applyBorder="1" applyAlignment="1" applyProtection="1">
      <alignment vertical="top" shrinkToFit="1"/>
    </xf>
    <xf numFmtId="0" fontId="4" fillId="20" borderId="60" xfId="0" quotePrefix="1" applyFont="1" applyFill="1" applyBorder="1" applyAlignment="1" applyProtection="1">
      <alignment vertical="top" shrinkToFit="1"/>
    </xf>
    <xf numFmtId="0" fontId="9" fillId="19" borderId="60" xfId="0" quotePrefix="1" applyFont="1" applyFill="1" applyBorder="1" applyAlignment="1" applyProtection="1">
      <alignment vertical="center"/>
    </xf>
    <xf numFmtId="0" fontId="9" fillId="25" borderId="60" xfId="0" applyFont="1" applyFill="1" applyBorder="1" applyAlignment="1" applyProtection="1">
      <alignment vertical="top" shrinkToFit="1"/>
    </xf>
    <xf numFmtId="0" fontId="9" fillId="19" borderId="60" xfId="0" applyFont="1" applyFill="1" applyBorder="1" applyAlignment="1" applyProtection="1">
      <alignment horizontal="left" vertical="top" shrinkToFit="1"/>
    </xf>
    <xf numFmtId="0" fontId="4" fillId="2" borderId="0" xfId="0" applyFont="1" applyFill="1" applyBorder="1" applyAlignment="1" applyProtection="1">
      <alignment vertical="center"/>
    </xf>
    <xf numFmtId="0" fontId="28" fillId="2" borderId="63" xfId="0" applyFont="1" applyFill="1" applyBorder="1" applyAlignment="1" applyProtection="1">
      <alignment vertical="center" wrapText="1" shrinkToFit="1"/>
    </xf>
    <xf numFmtId="0" fontId="28" fillId="2" borderId="64" xfId="0" applyFont="1" applyFill="1" applyBorder="1" applyAlignment="1" applyProtection="1">
      <alignment vertical="center" wrapText="1" shrinkToFit="1"/>
    </xf>
    <xf numFmtId="0" fontId="0" fillId="0" borderId="0" xfId="0" applyAlignment="1">
      <alignment horizontal="center" vertical="center"/>
    </xf>
    <xf numFmtId="0" fontId="5" fillId="0" borderId="0" xfId="0" applyFont="1" applyAlignment="1" applyProtection="1">
      <alignment horizontal="center" vertical="center" shrinkToFit="1"/>
      <protection locked="0"/>
    </xf>
    <xf numFmtId="0" fontId="15" fillId="16" borderId="0" xfId="0" applyNumberFormat="1" applyFont="1" applyFill="1" applyAlignment="1">
      <alignment horizontal="left" vertical="center"/>
    </xf>
    <xf numFmtId="0" fontId="15" fillId="16" borderId="0" xfId="0" applyNumberFormat="1" applyFont="1" applyFill="1" applyAlignment="1">
      <alignment horizontal="center" vertical="center"/>
    </xf>
    <xf numFmtId="0" fontId="15" fillId="3" borderId="0" xfId="0" applyFont="1" applyFill="1" applyAlignment="1" applyProtection="1">
      <alignment horizontal="left" vertical="center"/>
      <protection locked="0"/>
    </xf>
    <xf numFmtId="0" fontId="17" fillId="2" borderId="0" xfId="0" applyFont="1" applyFill="1" applyAlignment="1" applyProtection="1">
      <alignment horizontal="left" vertical="center" wrapText="1"/>
      <protection locked="0"/>
    </xf>
    <xf numFmtId="0" fontId="17" fillId="2" borderId="0" xfId="0" applyNumberFormat="1" applyFont="1" applyFill="1" applyAlignment="1" applyProtection="1">
      <alignment horizontal="left" vertical="center" wrapText="1"/>
      <protection locked="0"/>
    </xf>
    <xf numFmtId="0" fontId="30" fillId="8" borderId="0" xfId="0" applyNumberFormat="1" applyFont="1" applyFill="1" applyAlignment="1" applyProtection="1">
      <alignment horizontal="left" vertical="center" wrapText="1"/>
      <protection locked="0"/>
    </xf>
    <xf numFmtId="0" fontId="30" fillId="9" borderId="0" xfId="0" applyNumberFormat="1" applyFont="1" applyFill="1" applyAlignment="1" applyProtection="1">
      <alignment horizontal="left" vertical="center" wrapText="1"/>
      <protection locked="0"/>
    </xf>
    <xf numFmtId="0" fontId="30" fillId="11" borderId="0" xfId="0" applyNumberFormat="1" applyFont="1" applyFill="1" applyAlignment="1" applyProtection="1">
      <alignment horizontal="left" vertical="center" wrapText="1"/>
      <protection locked="0"/>
    </xf>
    <xf numFmtId="0" fontId="30" fillId="12" borderId="0" xfId="0" applyNumberFormat="1" applyFont="1" applyFill="1" applyAlignment="1" applyProtection="1">
      <alignment horizontal="left" vertical="center" wrapText="1"/>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17" fillId="3" borderId="19" xfId="0" applyFont="1" applyFill="1" applyBorder="1" applyAlignment="1" applyProtection="1">
      <alignment horizontal="center" vertical="center" wrapText="1" shrinkToFit="1"/>
    </xf>
    <xf numFmtId="0" fontId="63" fillId="0" borderId="23" xfId="0" applyFont="1" applyBorder="1" applyAlignment="1">
      <alignment vertical="center"/>
    </xf>
    <xf numFmtId="0" fontId="63" fillId="0" borderId="0" xfId="0" applyNumberFormat="1" applyFont="1" applyFill="1" applyBorder="1" applyAlignment="1">
      <alignment vertical="center"/>
    </xf>
    <xf numFmtId="0" fontId="30" fillId="16" borderId="0" xfId="0" applyFont="1" applyFill="1" applyBorder="1" applyAlignment="1" applyProtection="1">
      <alignment horizontal="center" vertical="center"/>
    </xf>
    <xf numFmtId="0" fontId="29" fillId="2" borderId="0" xfId="0" applyNumberFormat="1" applyFont="1" applyFill="1" applyBorder="1" applyAlignment="1" applyProtection="1">
      <alignment horizontal="left" vertical="center" wrapTex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9" fillId="0" borderId="60" xfId="0" quotePrefix="1" applyFont="1" applyFill="1" applyBorder="1" applyAlignment="1" applyProtection="1">
      <alignment vertical="center"/>
    </xf>
    <xf numFmtId="0" fontId="9" fillId="19" borderId="0" xfId="0" applyFont="1" applyFill="1" applyBorder="1" applyAlignment="1" applyProtection="1">
      <alignment vertical="center" shrinkToFit="1"/>
      <protection locked="0"/>
    </xf>
    <xf numFmtId="0" fontId="4" fillId="2" borderId="0" xfId="0" applyFont="1" applyFill="1" applyBorder="1" applyAlignment="1" applyProtection="1">
      <alignment horizontal="center" vertical="center"/>
      <protection locked="0"/>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shrinkToFit="1"/>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33" fillId="5" borderId="0" xfId="1" applyFont="1" applyFill="1" applyBorder="1" applyAlignment="1" applyProtection="1">
      <alignment horizontal="center" vertical="center"/>
    </xf>
    <xf numFmtId="0" fontId="28" fillId="5" borderId="64" xfId="0" applyFont="1" applyFill="1" applyBorder="1" applyAlignment="1" applyProtection="1">
      <alignment horizontal="center" vertical="center" wrapText="1" shrinkToFit="1"/>
    </xf>
    <xf numFmtId="0" fontId="28" fillId="5" borderId="65" xfId="0" applyFont="1" applyFill="1" applyBorder="1" applyAlignment="1" applyProtection="1">
      <alignment horizontal="center" vertical="center" wrapText="1" shrinkToFi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5" fontId="2" fillId="17" borderId="19"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9" fillId="0" borderId="51" xfId="0" applyFont="1" applyFill="1" applyBorder="1" applyAlignment="1" applyProtection="1">
      <alignment horizontal="left" vertical="center" wrapText="1"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0" fontId="0" fillId="0" borderId="0" xfId="0" applyAlignment="1">
      <alignment horizontal="right"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quotePrefix="1"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17" fillId="17" borderId="0" xfId="0" applyFont="1" applyFill="1" applyBorder="1" applyAlignment="1">
      <alignment horizontal="center" vertical="center"/>
    </xf>
    <xf numFmtId="0" fontId="53" fillId="24" borderId="0" xfId="0" applyFont="1" applyFill="1" applyAlignment="1" applyProtection="1">
      <alignment vertical="center"/>
      <protection locked="0"/>
    </xf>
    <xf numFmtId="0" fontId="9" fillId="0" borderId="0" xfId="0" applyFont="1" applyAlignment="1" applyProtection="1">
      <protection locked="0"/>
    </xf>
    <xf numFmtId="0" fontId="9" fillId="23" borderId="0" xfId="0" applyFont="1" applyFill="1" applyAlignment="1" applyProtection="1">
      <protection locked="0"/>
    </xf>
  </cellXfs>
  <cellStyles count="2">
    <cellStyle name="Hipervínculo" xfId="1" builtinId="8"/>
    <cellStyle name="Normal" xfId="0" builtinId="0"/>
  </cellStyles>
  <dxfs count="734">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rgb="FF9C0006"/>
      </font>
      <fill>
        <patternFill>
          <bgColor rgb="FFFFC7CE"/>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33"/>
    </tableStyle>
    <tableStyle name="Estilo de tabla 2" pivot="0" count="1">
      <tableStyleElement type="firstColumnStripe" dxfId="732"/>
    </tableStyle>
    <tableStyle name="Tabla_UCA" pivot="0" count="8">
      <tableStyleElement type="wholeTable" dxfId="731"/>
      <tableStyleElement type="headerRow" dxfId="730"/>
      <tableStyleElement type="totalRow" dxfId="729"/>
      <tableStyleElement type="firstColumn" dxfId="728"/>
      <tableStyleElement type="lastColumn" dxfId="727"/>
      <tableStyleElement type="firstRowStripe" dxfId="726"/>
      <tableStyleElement type="firstColumnStripe" dxfId="725"/>
      <tableStyleElement type="lastTotalCell" dxfId="724"/>
    </tableStyle>
  </tableStyles>
  <colors>
    <mruColors>
      <color rgb="FFE87B00"/>
      <color rgb="FF005877"/>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12"/>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68502</xdr:rowOff>
    </xdr:from>
    <xdr:to>
      <xdr:col>4</xdr:col>
      <xdr:colOff>5392</xdr:colOff>
      <xdr:row>1</xdr:row>
      <xdr:rowOff>306035</xdr:rowOff>
    </xdr:to>
    <xdr:grpSp>
      <xdr:nvGrpSpPr>
        <xdr:cNvPr id="27" name="MOODLE-FTP"/>
        <xdr:cNvGrpSpPr/>
      </xdr:nvGrpSpPr>
      <xdr:grpSpPr>
        <a:xfrm>
          <a:off x="0" y="68502"/>
          <a:ext cx="4386892" cy="582814"/>
          <a:chOff x="2502" y="68746"/>
          <a:chExt cx="4384385" cy="619194"/>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0331"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323447</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45692</xdr:colOff>
      <xdr:row>1</xdr:row>
      <xdr:rowOff>11476</xdr:rowOff>
    </xdr:from>
    <xdr:to>
      <xdr:col>4</xdr:col>
      <xdr:colOff>340967</xdr:colOff>
      <xdr:row>1</xdr:row>
      <xdr:rowOff>275204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27192"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306682</xdr:rowOff>
    </xdr:to>
    <xdr:pic macro="[0]!Z_Celda">
      <xdr:nvPicPr>
        <xdr:cNvPr id="9" name="ZOOM"/>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5804" y="449134"/>
          <a:ext cx="7949683" cy="424606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3661" y="2058080"/>
          <a:ext cx="1846568" cy="1818019"/>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4841" cy="4675519"/>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732" y="3140982"/>
          <a:ext cx="417966" cy="203640"/>
          <a:chOff x="3949212" y="3134450"/>
          <a:chExt cx="419060" cy="201380"/>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1" y="3134450"/>
                <a:ext cx="85741" cy="197093"/>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732" y="2874509"/>
          <a:ext cx="417966" cy="203641"/>
          <a:chOff x="3949212" y="2870658"/>
          <a:chExt cx="419060" cy="201403"/>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1" y="2870658"/>
                <a:ext cx="85741" cy="197106"/>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295275</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16</xdr:col>
      <xdr:colOff>369336</xdr:colOff>
      <xdr:row>0</xdr:row>
      <xdr:rowOff>25918</xdr:rowOff>
    </xdr:from>
    <xdr:ext cx="768530"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6615663" y="25918"/>
          <a:ext cx="768530" cy="323850"/>
        </a:xfrm>
        <a:prstGeom prst="rect">
          <a:avLst/>
        </a:prstGeom>
      </xdr:spPr>
    </xdr:pic>
    <xdr:clientData/>
  </xdr:oneCellAnchor>
  <xdr:twoCellAnchor editAs="oneCell">
    <xdr:from>
      <xdr:col>16</xdr:col>
      <xdr:colOff>10292</xdr:colOff>
      <xdr:row>1</xdr:row>
      <xdr:rowOff>27608</xdr:rowOff>
    </xdr:from>
    <xdr:to>
      <xdr:col>16</xdr:col>
      <xdr:colOff>288437</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6256619" y="53526"/>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53355</xdr:colOff>
      <xdr:row>1</xdr:row>
      <xdr:rowOff>29216</xdr:rowOff>
    </xdr:from>
    <xdr:to>
      <xdr:col>15</xdr:col>
      <xdr:colOff>333965</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17386" y="55134"/>
          <a:ext cx="280610" cy="270903"/>
        </a:xfrm>
        <a:prstGeom prst="rect">
          <a:avLst/>
        </a:prstGeom>
      </xdr:spPr>
    </xdr:pic>
    <xdr:clientData/>
  </xdr:twoCellAnchor>
  <xdr:twoCellAnchor editAs="oneCell">
    <xdr:from>
      <xdr:col>14</xdr:col>
      <xdr:colOff>116007</xdr:colOff>
      <xdr:row>1</xdr:row>
      <xdr:rowOff>35477</xdr:rowOff>
    </xdr:from>
    <xdr:to>
      <xdr:col>14</xdr:col>
      <xdr:colOff>377215</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5600762" y="58375"/>
          <a:ext cx="255167" cy="2612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3917"/>
          <a:ext cx="8182262" cy="3292683"/>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7605" cy="4725179"/>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37818" y="30334"/>
          <a:ext cx="4536118" cy="345813"/>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37818" y="455016"/>
          <a:ext cx="687014" cy="210298"/>
          <a:chOff x="4336761" y="451526"/>
          <a:chExt cx="687268"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0" y="451526"/>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98" y="464127"/>
                <a:ext cx="23813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808965" y="455016"/>
          <a:ext cx="496513" cy="210298"/>
          <a:chOff x="2806989" y="441902"/>
          <a:chExt cx="496722"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87" y="441902"/>
                <a:ext cx="85724"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ZOOM"/>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Imagen 17"/>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4627" cy="467999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2546" y="440663"/>
          <a:ext cx="703681" cy="211653"/>
          <a:chOff x="4336761" y="441936"/>
          <a:chExt cx="706277"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936"/>
                <a:ext cx="85724"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16" y="454602"/>
                <a:ext cx="23812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3221" y="431138"/>
          <a:ext cx="503656" cy="211653"/>
          <a:chOff x="2806989" y="432377"/>
          <a:chExt cx="506243"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9" y="432377"/>
                <a:ext cx="85733"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ZOOM"/>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7644" cy="4685595"/>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4265" y="31127"/>
          <a:ext cx="4509074" cy="342403"/>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4265" y="448235"/>
          <a:ext cx="703605" cy="212040"/>
          <a:chOff x="4336761" y="454602"/>
          <a:chExt cx="706198"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830"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5245" y="440204"/>
          <a:ext cx="494055" cy="210546"/>
          <a:chOff x="2806989" y="441902"/>
          <a:chExt cx="496734"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1" y="441902"/>
                <a:ext cx="85722"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ZOOM"/>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2839" y="1431823"/>
          <a:ext cx="8156343" cy="3172387"/>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4552" cy="4599718"/>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20048" y="30726"/>
          <a:ext cx="4522770" cy="348266"/>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17139" y="441530"/>
          <a:ext cx="707759" cy="207092"/>
          <a:chOff x="4297156" y="437416"/>
          <a:chExt cx="702065"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16"/>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1051" y="447021"/>
                <a:ext cx="238170"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6048" y="448597"/>
          <a:ext cx="533400" cy="209550"/>
          <a:chOff x="2784790" y="443531"/>
          <a:chExt cx="530568"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31"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4375" y="1458516"/>
          <a:ext cx="8156728" cy="3272927"/>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6088" cy="4712696"/>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1969" y="29766"/>
          <a:ext cx="4522770" cy="345282"/>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21969" y="452438"/>
          <a:ext cx="695325" cy="209550"/>
          <a:chOff x="4330212" y="446889"/>
          <a:chExt cx="695206"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889"/>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21" y="446942"/>
                <a:ext cx="238097"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7969" y="441722"/>
          <a:ext cx="495300" cy="210741"/>
          <a:chOff x="2806212" y="440348"/>
          <a:chExt cx="495265"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49" y="440348"/>
                <a:ext cx="85728"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20195"/>
          <a:ext cx="8178374" cy="3149867"/>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62" cy="4567851"/>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34731" y="7869"/>
          <a:ext cx="4535317" cy="379846"/>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34731" y="446329"/>
          <a:ext cx="705990" cy="205820"/>
          <a:chOff x="4301369" y="453327"/>
          <a:chExt cx="701739" cy="208038"/>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27"/>
                <a:ext cx="85725" cy="2080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91"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168" y="437409"/>
          <a:ext cx="496440" cy="205215"/>
          <a:chOff x="2789464" y="444651"/>
          <a:chExt cx="492206"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60" y="444651"/>
                <a:ext cx="85710"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2949" y="1420195"/>
          <a:ext cx="8183463" cy="3164951"/>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4662" cy="4573724"/>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36331" y="28518"/>
          <a:ext cx="4533717" cy="34221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4731" y="444880"/>
          <a:ext cx="705990" cy="207269"/>
          <a:chOff x="4325056" y="451556"/>
          <a:chExt cx="704887"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816" y="461081"/>
                <a:ext cx="238127"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168" y="437409"/>
          <a:ext cx="496440" cy="205215"/>
          <a:chOff x="2801056" y="440619"/>
          <a:chExt cx="495284"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24" y="440619"/>
                <a:ext cx="85716"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ZOOM"/>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4627" cy="467999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12546" y="449954"/>
          <a:ext cx="703681" cy="211887"/>
          <a:chOff x="4330212" y="446942"/>
          <a:chExt cx="704807" cy="209561"/>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52"/>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54" y="456466"/>
                <a:ext cx="238165"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135"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28" y="440348"/>
                <a:ext cx="85719"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ZOOM"/>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6677589</xdr:colOff>
      <xdr:row>1</xdr:row>
      <xdr:rowOff>37772</xdr:rowOff>
    </xdr:from>
    <xdr:to>
      <xdr:col>6</xdr:col>
      <xdr:colOff>6970143</xdr:colOff>
      <xdr:row>1</xdr:row>
      <xdr:rowOff>329869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7991382" y="543582"/>
          <a:ext cx="292554" cy="292097"/>
        </a:xfrm>
        <a:prstGeom prst="rect">
          <a:avLst/>
        </a:prstGeom>
      </xdr:spPr>
    </xdr:pic>
    <xdr:clientData/>
  </xdr:twoCellAnchor>
</xdr:wsDr>
</file>

<file path=xl/tables/table1.xml><?xml version="1.0" encoding="utf-8"?>
<table xmlns="http://schemas.openxmlformats.org/spreadsheetml/2006/main" id="12" name="Tabla_Comandos" displayName="Tabla_Comandos" ref="Q88:S96" totalsRowCount="1" headerRowDxfId="718" dataDxfId="717" totalsRowDxfId="715" tableBorderDxfId="716" totalsRowBorderDxfId="714">
  <autoFilter ref="Q88:S95">
    <filterColumn colId="0" hiddenButton="1"/>
    <filterColumn colId="1" hiddenButton="1"/>
    <filterColumn colId="2" hiddenButton="1"/>
  </autoFilter>
  <tableColumns count="3">
    <tableColumn id="2" name="CommandBars" totalsRowFunction="custom" dataDxfId="713" totalsRowDxfId="712">
      <calculatedColumnFormula>IFERROR(INDIRECT(#REF!&amp;IDIOMA),"")</calculatedColumnFormula>
      <totalsRowFormula>COUNTA(Tabla_Comandos[CommandBars])-COUNTIF(Tabla_Comandos[CommandBars],"")</totalsRowFormula>
    </tableColumn>
    <tableColumn id="1" name="Cambio" dataDxfId="711" totalsRowDxfId="710"/>
    <tableColumn id="3" name="Activa/Des" dataDxfId="709" totalsRowDxfId="708"/>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O2:AB84" totalsRowCount="1" headerRowDxfId="707" dataDxfId="706" totalsRowDxfId="704" tableBorderDxfId="705" totalsRowBorderDxfId="703">
  <autoFilter ref="O2:AB83"/>
  <tableColumns count="14">
    <tableColumn id="1" name="N Sub" totalsRowFunction="custom" dataDxfId="702" totalsRowDxfId="13">
      <calculatedColumnFormula>IF(Tabla_Menu[[#This Row],[Nivel]]=P2,0,COUNTIF(Tabla_Menu[Nivel],Tabla_Menu[[#This Row],[Nivel]]))</calculatedColumnFormula>
      <totalsRowFormula>COUNTIF(Tabla_Menu[N Sub],"&lt;&gt;0")</totalsRowFormula>
    </tableColumn>
    <tableColumn id="2" name="Nivel" totalsRowFunction="custom" dataDxfId="701" totalsRowDxfId="12">
      <calculatedColumnFormula>IFERROR(INDIRECT(Tabla_Menu[[#This Row],[Nivel 1]]&amp;IDIOMA),"")</calculatedColumnFormula>
      <totalsRowFormula>COUNTA(Tabla_Menu[Nivel])-COUNTIF(Tabla_Menu[Nivel],"")</totalsRowFormula>
    </tableColumn>
    <tableColumn id="3" name="Nombre" totalsRowFunction="custom" dataDxfId="700" totalsRowDxfId="11">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9" totalsRowDxfId="10"/>
    <tableColumn id="5" name="Face Id" dataDxfId="698" totalsRowDxfId="9"/>
    <tableColumn id="6" name="Begin Group" dataDxfId="697" totalsRowDxfId="8"/>
    <tableColumn id="7" name="Nivel 1" dataDxfId="696" totalsRowDxfId="7"/>
    <tableColumn id="8" name="Nivel 2" dataDxfId="695" totalsRowDxfId="6"/>
    <tableColumn id="9" name="Teclas" totalsRowFunction="custom" dataDxfId="694" totalsRowDxfId="5">
      <totalsRowFormula>COUNTA(Tabla_Menu[Teclas])</totalsRowFormula>
    </tableColumn>
    <tableColumn id="10" name="HOJAS NO MUESTRA" dataDxfId="693" totalsRowDxfId="4"/>
    <tableColumn id="11" name="N/A" dataDxfId="692" totalsRowDxfId="3">
      <calculatedColumnFormula>IF(OR(Tabla_Menu[[#This Row],[Nivel]]="",IFERROR(SEARCH(MID(CELL("nombrearchivo"),FIND(".xlsm]",CELL("nombrearchivo"),1)+6,100),Tabla_Menu[[#This Row],[HOJAS NO MUESTRA]],1),0)&gt;0),"N/A","")</calculatedColumnFormula>
    </tableColumn>
    <tableColumn id="12" name="Num N/A" dataDxfId="691" totalsRowDxfId="2">
      <calculatedColumnFormula>IF(Tabla_Menu[[#This Row],[N/A]]="",,COUNTIF(Tabla_Menu[&amp;],Tabla_Menu[[#This Row],[&amp;]]))</calculatedColumnFormula>
    </tableColumn>
    <tableColumn id="13" name="&amp;" dataDxfId="690" totalsRowDxfId="1">
      <calculatedColumnFormula>Tabla_Menu[[#This Row],[Nivel]]&amp;Tabla_Menu[[#This Row],[N/A]]</calculatedColumnFormula>
    </tableColumn>
    <tableColumn id="14" name="[Teclas]" dataDxfId="689" totalsRowDxfId="0">
      <calculatedColumnFormula>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C47" totalsRowShown="0" headerRowDxfId="688" dataDxfId="687" tableBorderDxfId="686">
  <autoFilter ref="A38:C47">
    <filterColumn colId="0" hiddenButton="1"/>
    <filterColumn colId="1" hiddenButton="1"/>
  </autoFilter>
  <tableColumns count="3">
    <tableColumn id="1" name="NOMBRE" dataDxfId="685"/>
    <tableColumn id="2" name="SIGLA" dataDxfId="684"/>
    <tableColumn id="4" name="PD" dataDxfId="683"/>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tableColumns count="36">
    <tableColumn id="1" name="Nombre" dataDxfId="616">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15">
      <calculatedColumnFormula>IF(COUNTIF(Tabla_OM[[#This Row],[Puntos 1]:[Puntos 6]],"&gt;0")=0,"",COUNTIF(Tabla_OM[[#This Row],[Puntos 1]:[Puntos 6]],"&gt;0"))</calculatedColumnFormula>
    </tableColumn>
    <tableColumn id="3" name="NRI" dataDxfId="614">
      <calculatedColumnFormula>IFERROR(MAX(COUNTA(Tabla_OM[[#This Row],[Respuesta 1]:[Respuesta 6]])-Tabla_OM[[#This Row],[NRC]],0),"")</calculatedColumnFormula>
    </tableColumn>
    <tableColumn id="4" name="PRC" dataDxfId="613">
      <calculatedColumnFormula>IF(SUMIF(Tabla_OM[[#This Row],[Puntos 1]:[Puntos 6]],"&gt;0")=0,"",SUMIF(Tabla_OM[[#This Row],[Puntos 1]:[Puntos 6]],"&gt;0"))</calculatedColumnFormula>
    </tableColumn>
    <tableColumn id="5" name="PRI" dataDxfId="612">
      <calculatedColumnFormula>IF(SUMIF(Tabla_OM[[#This Row],[Puntos 1]:[Puntos 6]],"&lt;0")=0,"",SUMIF(Tabla_OM[[#This Row],[Puntos 1]:[Puntos 6]],"&lt;0"))</calculatedColumnFormula>
    </tableColumn>
    <tableColumn id="6" name="Descripcion" dataDxfId="611"/>
    <tableColumn id="7" name="Enunciado" dataDxfId="610"/>
    <tableColumn id="8" name="Respuesta 1" dataDxfId="609"/>
    <tableColumn id="9" name="Respuesta 2" dataDxfId="608"/>
    <tableColumn id="10" name="Respuesta 3" dataDxfId="607"/>
    <tableColumn id="11" name="Respuesta 4" dataDxfId="606"/>
    <tableColumn id="12" name="Respuesta 5" dataDxfId="605"/>
    <tableColumn id="13" name="Respuesta 6" dataDxfId="604"/>
    <tableColumn id="14" name="Retroalim. 1" dataDxfId="603"/>
    <tableColumn id="15" name="Retroalim. 2" dataDxfId="602"/>
    <tableColumn id="16" name="Retroalim. 3" dataDxfId="601"/>
    <tableColumn id="17" name="Retroalim. 4" dataDxfId="600"/>
    <tableColumn id="18" name="Retroalim. 5" dataDxfId="599"/>
    <tableColumn id="19" name="Retroalim. 6" dataDxfId="598"/>
    <tableColumn id="20" name="Puntos 1" dataDxfId="597"/>
    <tableColumn id="21" name="Puntos 2" dataDxfId="596"/>
    <tableColumn id="22" name="Puntos 3" dataDxfId="595"/>
    <tableColumn id="23" name="Puntos 4" dataDxfId="594"/>
    <tableColumn id="24" name="Puntos 5" dataDxfId="593"/>
    <tableColumn id="25" name="Puntos 6" dataDxfId="592"/>
    <tableColumn id="26" name="Puntos 7" dataDxfId="591"/>
    <tableColumn id="27" name="Puntos 8" dataDxfId="590"/>
    <tableColumn id="28" name="Puntos 9" dataDxfId="589"/>
    <tableColumn id="29" name="Puntos 10" dataDxfId="588"/>
    <tableColumn id="30" name="Puntos 11" dataDxfId="587"/>
    <tableColumn id="31" name="Puntos 12" dataDxfId="586"/>
    <tableColumn id="32" name="PISTA: 1" dataDxfId="585"/>
    <tableColumn id="33" name="PISTA: 2" dataDxfId="584"/>
    <tableColumn id="34" name="PISTA: 3" dataDxfId="583"/>
    <tableColumn id="35" name="PISTA: 4" dataDxfId="582"/>
    <tableColumn id="36" name="Imagen" dataDxfId="581"/>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61">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60">
      <calculatedColumnFormula>IF(COUNTIF(Tabla_O2[[#This Row],[Puntos 1]:[Puntos 6]],"&gt;0")=0,"",COUNTIF(Tabla_O2[[#This Row],[Puntos 1]:[Puntos 6]],"&gt;0"))</calculatedColumnFormula>
    </tableColumn>
    <tableColumn id="3" name="NRI" dataDxfId="559">
      <calculatedColumnFormula>IFERROR(MAX(COUNTA(Tabla_O2[[#This Row],[Respuesta 1]:[Respuesta 6]])-Tabla_O2[[#This Row],[NRC]],0),"")</calculatedColumnFormula>
    </tableColumn>
    <tableColumn id="4" name="PRC" dataDxfId="558">
      <calculatedColumnFormula>IF(SUMIF(Tabla_O2[[#This Row],[Puntos 1]:[Puntos 6]],"&gt;0")=0,"",SUMIF(Tabla_O2[[#This Row],[Puntos 1]:[Puntos 6]],"&gt;0"))</calculatedColumnFormula>
    </tableColumn>
    <tableColumn id="5" name="PRI" dataDxfId="557">
      <calculatedColumnFormula>IF(SUMIF(Tabla_O2[[#This Row],[Puntos 1]:[Puntos 6]],"&lt;0")=0,"",SUMIF(Tabla_O2[[#This Row],[Puntos 1]:[Puntos 6]],"&lt;0"))</calculatedColumnFormula>
    </tableColumn>
    <tableColumn id="6" name="Descripcion" dataDxfId="556"/>
    <tableColumn id="7" name="Enunciado" dataDxfId="555"/>
    <tableColumn id="8" name="Respuesta 1" dataDxfId="554"/>
    <tableColumn id="9" name="Respuesta 2" dataDxfId="553"/>
    <tableColumn id="10" name="Respuesta 3" dataDxfId="552"/>
    <tableColumn id="11" name="Respuesta 4" dataDxfId="551"/>
    <tableColumn id="12" name="Respuesta 5" dataDxfId="550"/>
    <tableColumn id="13" name="Respuesta 6" dataDxfId="549"/>
    <tableColumn id="14" name="Retroalim. 1" dataDxfId="548"/>
    <tableColumn id="15" name="Retroalim. 2" dataDxfId="547"/>
    <tableColumn id="16" name="Retroalim. 3" dataDxfId="546"/>
    <tableColumn id="17" name="Retroalim. 4" dataDxfId="545"/>
    <tableColumn id="18" name="Retroalim. 5" dataDxfId="544"/>
    <tableColumn id="19" name="Retroalim. 6" dataDxfId="543"/>
    <tableColumn id="20" name="Puntos 1" dataDxfId="542"/>
    <tableColumn id="21" name="Puntos 2" dataDxfId="541"/>
    <tableColumn id="22" name="Puntos 3" dataDxfId="540"/>
    <tableColumn id="23" name="Puntos 4" dataDxfId="539"/>
    <tableColumn id="24" name="Puntos 5" dataDxfId="538"/>
    <tableColumn id="25" name="Puntos 6" dataDxfId="537"/>
    <tableColumn id="26" name="Puntos 7" dataDxfId="536"/>
    <tableColumn id="27" name="Puntos 8" dataDxfId="535"/>
    <tableColumn id="28" name="Puntos 9" dataDxfId="534"/>
    <tableColumn id="29" name="Puntos 10" dataDxfId="533"/>
    <tableColumn id="30" name="Puntos 11" dataDxfId="532"/>
    <tableColumn id="31" name="Puntos 12" dataDxfId="531"/>
    <tableColumn id="32" name="PISTA: 1" dataDxfId="530"/>
    <tableColumn id="33" name="PISTA: 2" dataDxfId="529"/>
    <tableColumn id="34" name="PISTA: 3" dataDxfId="528"/>
    <tableColumn id="35" name="PISTA: 4" dataDxfId="527"/>
    <tableColumn id="36" name="Imagen" dataDxfId="526"/>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17">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16"/>
    <tableColumn id="3" name="C3" dataDxfId="515"/>
    <tableColumn id="4" name="C4" dataDxfId="514"/>
    <tableColumn id="5" name="C5" dataDxfId="513"/>
    <tableColumn id="6" name="Descripcion" dataDxfId="512"/>
    <tableColumn id="7" name="Enunciado" dataDxfId="511"/>
    <tableColumn id="8" name="a" dataDxfId="510"/>
    <tableColumn id="9" name="Retroalim." dataDxfId="509"/>
    <tableColumn id="10" name="Retroalim. Respuesta Incorrecta" dataDxfId="508"/>
    <tableColumn id="11" name="Columna6" dataDxfId="507"/>
    <tableColumn id="12" name="Columna62" dataDxfId="506"/>
    <tableColumn id="13" name="Columna63" dataDxfId="505"/>
    <tableColumn id="14" name="Columna64" dataDxfId="504"/>
    <tableColumn id="15" name="Columna65" dataDxfId="503"/>
    <tableColumn id="16" name="Columna66" dataDxfId="502"/>
    <tableColumn id="17" name="Columna67" dataDxfId="501"/>
    <tableColumn id="18" name="Columna68" dataDxfId="500"/>
    <tableColumn id="19" name="Columna69" dataDxfId="499"/>
    <tableColumn id="20" name="Columna70" dataDxfId="498"/>
    <tableColumn id="21" name="Columna71" dataDxfId="497"/>
    <tableColumn id="22" name="Columna72" dataDxfId="496"/>
    <tableColumn id="23" name="Columna73" dataDxfId="495"/>
    <tableColumn id="24" name="Columna74" dataDxfId="494"/>
    <tableColumn id="25" name="Columna75" dataDxfId="493"/>
    <tableColumn id="26" name="Columna76" dataDxfId="492"/>
    <tableColumn id="27" name="Columna77" dataDxfId="491"/>
    <tableColumn id="28" name="Columna78" dataDxfId="490"/>
    <tableColumn id="29" name="Columna79" dataDxfId="489"/>
    <tableColumn id="30" name="Columna80" dataDxfId="488"/>
    <tableColumn id="31" name="Columna81" dataDxfId="487"/>
    <tableColumn id="32" name="PISTA: 1" dataDxfId="486"/>
    <tableColumn id="33" name="PISTA: 2" dataDxfId="485"/>
    <tableColumn id="34" name="PISTA: 3" dataDxfId="484"/>
    <tableColumn id="35" name="PISTA: 4" dataDxfId="483"/>
    <tableColumn id="36" name="Imagen" dataDxfId="482"/>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46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6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62">
      <calculatedColumnFormula>IFERROR(IF(COUNTA(Tabla_EM[[#This Row],[Pareja 01.1]:[Pareja 12.2]])=0,"",COUNTA(Tabla_EM[[#This Row],[Pareja 01.1]:[Pareja 12.2]])/2),"")</calculatedColumnFormula>
    </tableColumn>
    <tableColumn id="3" name="C3" dataDxfId="461"/>
    <tableColumn id="4" name="C4" dataDxfId="460"/>
    <tableColumn id="5" name="C5" dataDxfId="459"/>
    <tableColumn id="6" name="Descripcion" dataDxfId="458"/>
    <tableColumn id="7" name="Enunciado" dataDxfId="457"/>
    <tableColumn id="8" name="Pareja 01.1" dataDxfId="456"/>
    <tableColumn id="9" name="Pareja 01.2" dataDxfId="455"/>
    <tableColumn id="10" name="Pareja 02.1" dataDxfId="454"/>
    <tableColumn id="11" name="Pareja 02.2" dataDxfId="453"/>
    <tableColumn id="12" name="Pareja 03.1" dataDxfId="452"/>
    <tableColumn id="13" name="Pareja 03.2" dataDxfId="451"/>
    <tableColumn id="14" name="Pareja 04.1" dataDxfId="450"/>
    <tableColumn id="15" name="Pareja 04.2" dataDxfId="449"/>
    <tableColumn id="16" name="Pareja 05.1" dataDxfId="448"/>
    <tableColumn id="17" name="Pareja 05.2" dataDxfId="447"/>
    <tableColumn id="18" name="Pareja 06.1" dataDxfId="446"/>
    <tableColumn id="19" name="Pareja 06.2" dataDxfId="445"/>
    <tableColumn id="20" name="Pareja 07.1" dataDxfId="444"/>
    <tableColumn id="21" name="Pareja 07.2" dataDxfId="443"/>
    <tableColumn id="22" name="Pareja 08.1" dataDxfId="442"/>
    <tableColumn id="23" name="Pareja 08.2" dataDxfId="441"/>
    <tableColumn id="24" name="Pareja 09.1" dataDxfId="440"/>
    <tableColumn id="25" name="Pareja 09.2" dataDxfId="439"/>
    <tableColumn id="26" name="Pareja 10.1" dataDxfId="438"/>
    <tableColumn id="27" name="Pareja 10.2" dataDxfId="437"/>
    <tableColumn id="28" name="Pareja 11.1" dataDxfId="436"/>
    <tableColumn id="29" name="Pareja 11.2" dataDxfId="435"/>
    <tableColumn id="30" name="Pareja 12.1" dataDxfId="434"/>
    <tableColumn id="31" name="Pareja 12.2" dataDxfId="433"/>
    <tableColumn id="32" name="PISTA: 1" dataDxfId="432"/>
    <tableColumn id="33" name="PISTA: 2" dataDxfId="431"/>
    <tableColumn id="34" name="PISTA: 3" dataDxfId="430"/>
    <tableColumn id="35" name="PISTA: 4" dataDxfId="429"/>
    <tableColumn id="36" name="Imagen" dataDxfId="428"/>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41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13">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1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1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10"/>
    <tableColumn id="5" name="May" dataDxfId="409"/>
    <tableColumn id="6" name="Descripcion" dataDxfId="408"/>
    <tableColumn id="7" name="Enunciado" dataDxfId="407"/>
    <tableColumn id="8" name="Respuesta 01" dataDxfId="406"/>
    <tableColumn id="9" name="Puntos 01" dataDxfId="405"/>
    <tableColumn id="10" name="Retroalim. 01" dataDxfId="404"/>
    <tableColumn id="11" name="Respuesta 02" dataDxfId="403"/>
    <tableColumn id="12" name="Puntos 02" dataDxfId="402"/>
    <tableColumn id="13" name="Retroalim. 02" dataDxfId="401"/>
    <tableColumn id="14" name="Respuesta 03" dataDxfId="400"/>
    <tableColumn id="15" name="Puntos 03" dataDxfId="399"/>
    <tableColumn id="16" name="Retroalim. 03" dataDxfId="398"/>
    <tableColumn id="17" name="Respuesta 04" dataDxfId="397"/>
    <tableColumn id="18" name="Puntos 04" dataDxfId="396"/>
    <tableColumn id="19" name="Retroalim. 04" dataDxfId="395"/>
    <tableColumn id="20" name="Respuesta 05" dataDxfId="394"/>
    <tableColumn id="21" name="Puntos 05" dataDxfId="393"/>
    <tableColumn id="22" name="Retroalim. 042" dataDxfId="392"/>
    <tableColumn id="23" name="Respuesta 06" dataDxfId="391"/>
    <tableColumn id="24" name="Puntos 06" dataDxfId="390"/>
    <tableColumn id="25" name="Retroalim. 06" dataDxfId="389"/>
    <tableColumn id="26" name="Respuesta 07" dataDxfId="388"/>
    <tableColumn id="27" name="Puntos 07" dataDxfId="387"/>
    <tableColumn id="28" name="Retroalim. 07" dataDxfId="386"/>
    <tableColumn id="29" name="Respuesta 08" dataDxfId="385"/>
    <tableColumn id="30" name="Puntos 08" dataDxfId="384"/>
    <tableColumn id="31" name="Retroalim. 08" dataDxfId="383"/>
    <tableColumn id="32" name="PISTA: 1" dataDxfId="382"/>
    <tableColumn id="33" name="PISTA: 2" dataDxfId="381"/>
    <tableColumn id="34" name="PISTA: 3" dataDxfId="380"/>
    <tableColumn id="35" name="PISTA: 4" dataDxfId="379"/>
    <tableColumn id="36" name="Imagen" dataDxfId="378"/>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36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64">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63">
      <calculatedColumnFormula>IFERROR(IF(COUNTA(Tabla_PP[[#This Row],[Palabra  01]:[Palabra  12]])=0,"",COUNTA(Tabla_PP[[#This Row],[Palabra  01]:[Palabra  12]]))/2,"")</calculatedColumnFormula>
    </tableColumn>
    <tableColumn id="3" name="C3" dataDxfId="362"/>
    <tableColumn id="4" name="C4" dataDxfId="361"/>
    <tableColumn id="5" name="C5" dataDxfId="360"/>
    <tableColumn id="6" name="Descripcion" dataDxfId="359"/>
    <tableColumn id="7" name="Enunciado" dataDxfId="358"/>
    <tableColumn id="8" name="Grupo _x000a_Palabra  01" dataDxfId="357"/>
    <tableColumn id="9" name="Palabra  01" dataDxfId="356"/>
    <tableColumn id="10" name="Grupo _x000a_Palabra  02" dataDxfId="355"/>
    <tableColumn id="11" name="Palabra  02" dataDxfId="354"/>
    <tableColumn id="12" name="Grupo _x000a_Palabra  03" dataDxfId="353"/>
    <tableColumn id="13" name="Palabra  03" dataDxfId="352"/>
    <tableColumn id="14" name="Grupo _x000a_Palabra  04" dataDxfId="351"/>
    <tableColumn id="15" name="Palabra  04" dataDxfId="350"/>
    <tableColumn id="16" name="Grupo _x000a_Palabra  05" dataDxfId="349"/>
    <tableColumn id="17" name="Palabra  05" dataDxfId="348"/>
    <tableColumn id="18" name="Grupo _x000a_Palabra  06" dataDxfId="347"/>
    <tableColumn id="19" name="Palabra  06" dataDxfId="346"/>
    <tableColumn id="20" name="Grupo _x000a_Palabra  07" dataDxfId="345"/>
    <tableColumn id="21" name="Palabra  07" dataDxfId="344"/>
    <tableColumn id="22" name="Grupo _x000a_Palabra  08" dataDxfId="343"/>
    <tableColumn id="23" name="Palabra  08" dataDxfId="342"/>
    <tableColumn id="24" name="Grupo _x000a_Palabra  09" dataDxfId="341"/>
    <tableColumn id="25" name="Palabra  09" dataDxfId="340"/>
    <tableColumn id="26" name="Grupo _x000a_Palabra  10" dataDxfId="339"/>
    <tableColumn id="27" name="Palabra  10" dataDxfId="338"/>
    <tableColumn id="28" name="Grupo _x000a_Palabra  11" dataDxfId="337"/>
    <tableColumn id="29" name="Palabra  11" dataDxfId="336"/>
    <tableColumn id="30" name="Grupo _x000a_Palabra  12" dataDxfId="335"/>
    <tableColumn id="31" name="Palabra  12" dataDxfId="334"/>
    <tableColumn id="32" name="PISTA: 1" dataDxfId="333"/>
    <tableColumn id="33" name="PISTA: 2" dataDxfId="332"/>
    <tableColumn id="34" name="PISTA: 3" dataDxfId="331"/>
    <tableColumn id="35" name="PISTA: 4" dataDxfId="330"/>
    <tableColumn id="36" name="Imagen" dataDxfId="329"/>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308">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07">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306"/>
    <tableColumn id="3" name="CONCATENA" dataDxfId="305">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304"/>
    <tableColumn id="5" name="C5" dataDxfId="303"/>
    <tableColumn id="6" name="Descripcion" dataDxfId="302"/>
    <tableColumn id="7" name="Columna1" dataDxfId="301"/>
    <tableColumn id="8" name="FORM RESP" dataDxfId="300"/>
    <tableColumn id="9" name="TEXTO" dataDxfId="299"/>
    <tableColumn id="10" name="CAJA" dataDxfId="298"/>
    <tableColumn id="11" name="ARCHIVOS" dataDxfId="297"/>
    <tableColumn id="12" name="ADJUNTOS" dataDxfId="296"/>
    <tableColumn id="13" name="PLANTILLA" dataDxfId="295"/>
    <tableColumn id="14" name="INFO" dataDxfId="294"/>
    <tableColumn id="15" name="0" dataDxfId="293"/>
    <tableColumn id="16" name="1" dataDxfId="292"/>
    <tableColumn id="17" name="2" dataDxfId="291"/>
    <tableColumn id="18" name="3" dataDxfId="290"/>
    <tableColumn id="19" name="4" dataDxfId="289"/>
    <tableColumn id="20" name="5" dataDxfId="288"/>
    <tableColumn id="21" name="6" dataDxfId="287"/>
    <tableColumn id="22" name="7" dataDxfId="286"/>
    <tableColumn id="23" name="8" dataDxfId="285"/>
    <tableColumn id="24" name="9" dataDxfId="284"/>
    <tableColumn id="25" name="10" dataDxfId="283"/>
    <tableColumn id="26" name="11" dataDxfId="282"/>
    <tableColumn id="27" name="12" dataDxfId="281"/>
    <tableColumn id="28" name="13" dataDxfId="280"/>
    <tableColumn id="29" name="14" dataDxfId="279"/>
    <tableColumn id="30" name="15" dataDxfId="278"/>
    <tableColumn id="31" name="16" dataDxfId="277"/>
    <tableColumn id="32" name="PISTA: 1" dataDxfId="276"/>
    <tableColumn id="33" name="PISTA: 2" dataDxfId="275"/>
    <tableColumn id="34" name="PISTA: 3" dataDxfId="274"/>
    <tableColumn id="35" name="PISTA: 4" dataDxfId="273"/>
    <tableColumn id="36" name="Imagen" dataDxfId="272"/>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26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63">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62"/>
    <tableColumn id="3" name="C3" dataDxfId="261"/>
    <tableColumn id="4" name="C4" dataDxfId="260"/>
    <tableColumn id="5" name="C5" dataDxfId="259"/>
    <tableColumn id="6" name="Descripcion" dataDxfId="258"/>
    <tableColumn id="7" name="Columna1" dataDxfId="257"/>
    <tableColumn id="8" name="Ancho RC" dataDxfId="256"/>
    <tableColumn id="9" name="C11" dataDxfId="255"/>
    <tableColumn id="10" name="C12" dataDxfId="254"/>
    <tableColumn id="11" name="C13" dataDxfId="253"/>
    <tableColumn id="12" name="C14" dataDxfId="252"/>
    <tableColumn id="13" name="C15" dataDxfId="251"/>
    <tableColumn id="14" name="C16" dataDxfId="250"/>
    <tableColumn id="15" name="C17" dataDxfId="249"/>
    <tableColumn id="16" name="C18" dataDxfId="248"/>
    <tableColumn id="17" name="C19" dataDxfId="247"/>
    <tableColumn id="18" name="C20" dataDxfId="246"/>
    <tableColumn id="19" name="C21" dataDxfId="245"/>
    <tableColumn id="20" name="C22" dataDxfId="244"/>
    <tableColumn id="21" name="C23" dataDxfId="243"/>
    <tableColumn id="22" name="C24" dataDxfId="242"/>
    <tableColumn id="23" name="C25" dataDxfId="241"/>
    <tableColumn id="24" name="C26" dataDxfId="240"/>
    <tableColumn id="25" name="C27" dataDxfId="239"/>
    <tableColumn id="26" name="C28" dataDxfId="238"/>
    <tableColumn id="27" name="C29" dataDxfId="237"/>
    <tableColumn id="28" name="C30" dataDxfId="236"/>
    <tableColumn id="29" name="C31" dataDxfId="235"/>
    <tableColumn id="30" name="C32" dataDxfId="234"/>
    <tableColumn id="31" name="C33" dataDxfId="233"/>
    <tableColumn id="32" name="PISTA: 1" dataDxfId="232"/>
    <tableColumn id="33" name="PISTA: 2" dataDxfId="231"/>
    <tableColumn id="34" name="PISTA: 3" dataDxfId="230"/>
    <tableColumn id="35" name="PISTA: 4" dataDxfId="229"/>
    <tableColumn id="36" name="Imagen" dataDxfId="228"/>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27" dataDxfId="226" totalsRowDxfId="225">
  <tableColumns count="77">
    <tableColumn id="1" name="N" totalsRowFunction="custom" dataDxfId="224" totalsRowDxfId="223">
      <calculatedColumnFormula>IF(ROW()=4,$A$1,A3+1)</calculatedColumnFormula>
      <totalsRowFormula>IF(#REF!="N",1,#REF!+1)</totalsRowFormula>
    </tableColumn>
    <tableColumn id="2" name="ENUNCIADO" totalsRowFunction="custom" dataDxfId="222" totalsRowDxfId="221">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20" totalsRowDxfId="219">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18" totalsRowDxfId="217">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16" totalsRowDxfId="215">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14" totalsRowDxfId="213">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212" totalsRowDxfId="211">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210" totalsRowDxfId="209">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208" totalsRowDxfId="207">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206" totalsRowDxfId="205">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204" totalsRowDxfId="203">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202" totalsRowDxfId="201">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200" totalsRowDxfId="199">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98" totalsRowDxfId="197">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96" totalsRowDxfId="195">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94" totalsRowDxfId="193">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92" totalsRowDxfId="191">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90" totalsRowDxfId="189">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88" totalsRowDxfId="187">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86" totalsRowDxfId="185">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84" totalsRowDxfId="183">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82" totalsRowDxfId="181">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80" totalsRowDxfId="179">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78" totalsRowDxfId="177">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76" totalsRowDxfId="175">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74" totalsRowDxfId="173">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72" totalsRowDxfId="171">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70" totalsRowDxfId="169">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68" totalsRowDxfId="167">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66" totalsRowDxfId="165">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64" totalsRowDxfId="163">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62" totalsRowDxfId="161">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60" totalsRowDxfId="159">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58" totalsRowDxfId="157">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56" totalsRowDxfId="155">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54" totalsRowDxfId="153">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52" totalsRowDxfId="151">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50" totalsRowDxfId="149">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48" totalsRowDxfId="147">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46" totalsRowDxfId="145">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44" totalsRowDxfId="143">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42" totalsRowDxfId="141">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40" totalsRowDxfId="139">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38" totalsRowDxfId="137">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36" totalsRowDxfId="135">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34" totalsRowDxfId="133">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32" totalsRowDxfId="131">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30" totalsRowDxfId="129">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28" totalsRowDxfId="127">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26" totalsRowDxfId="125">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24" totalsRowDxfId="123">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22" totalsRowDxfId="121">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20" totalsRowDxfId="119">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18" totalsRowDxfId="117">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16" totalsRowDxfId="115">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14" totalsRowDxfId="113">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112" totalsRowDxfId="111">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110" totalsRowDxfId="109">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108" totalsRowDxfId="107">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106" totalsRowDxfId="105">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104" totalsRowDxfId="103">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102" totalsRowDxfId="101">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100" totalsRowDxfId="99">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98" totalsRowDxfId="97">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96" totalsRowDxfId="95">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94" totalsRowDxfId="93">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92" totalsRowDxfId="91">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90" totalsRowDxfId="89">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88" totalsRowDxfId="87">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86" totalsRowDxfId="85">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84" totalsRowDxfId="83">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82" totalsRowDxfId="81">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80" totalsRowDxfId="79">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78" totalsRowDxfId="77">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76" totalsRowDxfId="75">
      <calculatedColumnFormula>24-COUNTIF(Tabla_DOC[[#This Row],[1]:[24]],"")</calculatedColumnFormula>
      <totalsRowFormula>24-COUNTIF(Tabla_DOC[[#This Row],[1]:[24]],"")</totalsRowFormula>
    </tableColumn>
    <tableColumn id="76" name="ALE P" totalsRowFunction="custom" dataDxfId="74" totalsRowDxfId="73">
      <calculatedColumnFormula>RAND()</calculatedColumnFormula>
      <totalsRowFormula>RAND()</totalsRowFormula>
    </tableColumn>
    <tableColumn id="77" name="RANGO" totalsRowFunction="custom" dataDxfId="72" totalsRowDxfId="71">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70" dataDxfId="69">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68">
      <calculatedColumnFormula>IFERROR(RANK(Tabla_DOC[[#This Row],[ALE P]],Tabla_DOC[ALE P],1),"")</calculatedColumnFormula>
    </tableColumn>
    <tableColumn id="2" name="ENUNCIADO" dataDxfId="67">
      <calculatedColumnFormula>IFERROR(ROW()-3&amp;MID(INDIRECT("DOC!B"&amp;Tabla_DOC_2[[#This Row],[N]]+3),LEN($A4)+1,10000),"")</calculatedColumnFormula>
    </tableColumn>
    <tableColumn id="3" name="1" dataDxfId="66">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65">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64">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63">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62">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61">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60">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59">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58">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57">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56">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55">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54">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53">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52">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51">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50">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49">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48">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47">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46">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45">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44">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43">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30">
  <tableColumns count="16">
    <tableColumn id="1" name="Enunciado" dataDxfId="29">
      <calculatedColumnFormula>INDIRECT("'Datos OM'!"&amp;D$1&amp;ROW()+$C$1)</calculatedColumnFormula>
    </tableColumn>
    <tableColumn id="2" name="Respuesta / Answer 1" dataDxfId="28">
      <calculatedColumnFormula>INDEX(Tabla_OCA[[#This Row],[Respuesta 1]:[Respuesta 6]],1,MATCH(MAX(Tabla_OCA[[#This Row],[Puntos 1]:[Puntos 6]]),Tabla_OCA[[#This Row],[Puntos 1]:[Puntos 6]],0))</calculatedColumnFormula>
    </tableColumn>
    <tableColumn id="3" name="Respuesta / Answer 2" dataDxfId="27">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26">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25">
      <calculatedColumnFormula>INDIRECT("'Datos OM'!"&amp;E$1&amp;ROW()+$C$1)</calculatedColumnFormula>
    </tableColumn>
    <tableColumn id="6" name="Respuesta 2" dataDxfId="24">
      <calculatedColumnFormula>INDIRECT("'Datos OM'!"&amp;F$1&amp;ROW()+$C$1)</calculatedColumnFormula>
    </tableColumn>
    <tableColumn id="7" name="Respuesta 3" dataDxfId="23">
      <calculatedColumnFormula>INDIRECT("'Datos OM'!"&amp;G$1&amp;ROW()+$C$1)</calculatedColumnFormula>
    </tableColumn>
    <tableColumn id="8" name="Respuesta 4" dataDxfId="22">
      <calculatedColumnFormula>INDIRECT("'Datos OM'!"&amp;H$1&amp;ROW()+$C$1)</calculatedColumnFormula>
    </tableColumn>
    <tableColumn id="9" name="Respuesta 5" dataDxfId="21">
      <calculatedColumnFormula>INDIRECT("'Datos OM'!"&amp;I$1&amp;ROW()+$C$1)</calculatedColumnFormula>
    </tableColumn>
    <tableColumn id="10" name="Respuesta 6" dataDxfId="20">
      <calculatedColumnFormula>INDIRECT("'Datos OM'!"&amp;J$1&amp;ROW()+$C$1)</calculatedColumnFormula>
    </tableColumn>
    <tableColumn id="11" name="Puntos 1" dataDxfId="19">
      <calculatedColumnFormula>INDIRECT("'Datos OM'!"&amp;K$1&amp;ROW()+$C$1)</calculatedColumnFormula>
    </tableColumn>
    <tableColumn id="12" name="Puntos 2" dataDxfId="18">
      <calculatedColumnFormula>INDIRECT("'Datos OM'!"&amp;L$1&amp;ROW()+$C$1)</calculatedColumnFormula>
    </tableColumn>
    <tableColumn id="13" name="Puntos 3" dataDxfId="17">
      <calculatedColumnFormula>INDIRECT("'Datos OM'!"&amp;M$1&amp;ROW()+$C$1)</calculatedColumnFormula>
    </tableColumn>
    <tableColumn id="14" name="Puntos 4" dataDxfId="16">
      <calculatedColumnFormula>INDIRECT("'Datos OM'!"&amp;N$1&amp;ROW()+$C$1)</calculatedColumnFormula>
    </tableColumn>
    <tableColumn id="15" name="Puntos 5" dataDxfId="15">
      <calculatedColumnFormula>INDIRECT("'Datos OM'!"&amp;O$1&amp;ROW()+$C$1)</calculatedColumnFormula>
    </tableColumn>
    <tableColumn id="16" name="Puntos 6" dataDxfId="14">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F380"/>
  <sheetViews>
    <sheetView showGridLines="0" showRowColHeaders="0" zoomScale="160" zoomScaleNormal="160" workbookViewId="0">
      <pane xSplit="3" ySplit="2" topLeftCell="D358" activePane="bottomRight" state="frozen"/>
      <selection pane="topRight" activeCell="D1" sqref="D1"/>
      <selection pane="bottomLeft" activeCell="A3" sqref="A3"/>
      <selection pane="bottomRight" activeCell="D378" sqref="D378"/>
    </sheetView>
  </sheetViews>
  <sheetFormatPr baseColWidth="10" defaultColWidth="0" defaultRowHeight="15" zeroHeight="1" outlineLevelRow="1" outlineLevelCol="1" x14ac:dyDescent="0.25"/>
  <cols>
    <col min="1" max="1" width="10.7109375" style="146" hidden="1" customWidth="1" outlineLevel="1"/>
    <col min="2" max="3" width="4.7109375" style="146" hidden="1" customWidth="1" outlineLevel="1"/>
    <col min="4" max="4" width="65.7109375" style="146" customWidth="1" collapsed="1"/>
    <col min="5" max="5" width="65.7109375" style="146" customWidth="1"/>
    <col min="6" max="13" width="25.7109375" style="146" hidden="1" customWidth="1" outlineLevel="1"/>
    <col min="14" max="14" width="1.7109375" style="146" customWidth="1" collapsed="1"/>
    <col min="15" max="15" width="4.140625" style="146" hidden="1" customWidth="1" outlineLevel="1"/>
    <col min="16" max="16" width="16.140625" style="146" hidden="1" customWidth="1" outlineLevel="1"/>
    <col min="17" max="17" width="27.42578125" style="146" hidden="1" customWidth="1" outlineLevel="1"/>
    <col min="18" max="18" width="24.42578125" style="146" hidden="1" customWidth="1" outlineLevel="1"/>
    <col min="19" max="19" width="6.7109375" style="146" hidden="1" customWidth="1" outlineLevel="1"/>
    <col min="20" max="20" width="7.140625" style="146" hidden="1" customWidth="1" outlineLevel="1"/>
    <col min="21" max="22" width="12.42578125" style="146" hidden="1" customWidth="1" outlineLevel="1"/>
    <col min="23" max="23" width="10" style="146" hidden="1" customWidth="1" outlineLevel="1"/>
    <col min="24" max="24" width="4.7109375" style="146" hidden="1" customWidth="1" outlineLevel="1"/>
    <col min="25" max="25" width="4.5703125" style="146" hidden="1" customWidth="1" outlineLevel="1"/>
    <col min="26" max="26" width="4.28515625" style="146" hidden="1" customWidth="1" outlineLevel="1"/>
    <col min="27" max="27" width="4.140625" style="146" hidden="1" customWidth="1" outlineLevel="1"/>
    <col min="28" max="28" width="14.28515625" style="146" hidden="1" customWidth="1" outlineLevel="1"/>
    <col min="29" max="29" width="1.7109375" style="146" hidden="1" customWidth="1" outlineLevel="1"/>
    <col min="30" max="30" width="3.42578125" style="146" hidden="1" customWidth="1" outlineLevel="1"/>
    <col min="31" max="31" width="3" style="146" hidden="1" customWidth="1" outlineLevel="1"/>
    <col min="32" max="32" width="2.7109375" style="146" customWidth="1" collapsed="1"/>
    <col min="33" max="16384" width="11.42578125" style="146" hidden="1"/>
  </cols>
  <sheetData>
    <row r="1" spans="1:32" ht="27" customHeight="1" thickBot="1" x14ac:dyDescent="0.3">
      <c r="A1" s="670" t="s">
        <v>153</v>
      </c>
      <c r="D1" s="669" t="str">
        <f ca="1">INDIRECT("Z_IN_01_"&amp;IDIOMA)&amp;" "&amp;INDIRECT("Z_IN_00_"&amp;IDIOMA)</f>
        <v>Ir a INICIO</v>
      </c>
      <c r="E1" s="671" t="str">
        <f>IF(IDIOMA&lt;&gt;"O",LANGUAGE,INICIO!A46)</f>
        <v>ESPAÑOL</v>
      </c>
      <c r="F1" s="670" t="str">
        <f>INICIO!A39</f>
        <v>ESPAÑOL</v>
      </c>
      <c r="G1" s="670" t="str">
        <f>INICIO!A40</f>
        <v>ENGLISH</v>
      </c>
      <c r="H1" s="670" t="str">
        <f>INICIO!A41</f>
        <v>FRANÇAIS</v>
      </c>
      <c r="I1" s="670" t="str">
        <f>INICIO!A42</f>
        <v>PORTUGUÊS</v>
      </c>
      <c r="J1" s="670" t="str">
        <f>INICIO!A43</f>
        <v>ITALIEN</v>
      </c>
      <c r="K1" s="670" t="str">
        <f>INICIO!A44</f>
        <v>DEUTSCH</v>
      </c>
      <c r="L1" s="670" t="s">
        <v>19249</v>
      </c>
      <c r="M1" s="670" t="s">
        <v>1095</v>
      </c>
      <c r="O1" s="672">
        <v>1</v>
      </c>
      <c r="P1" s="672">
        <f>O1+1</f>
        <v>2</v>
      </c>
      <c r="Q1" s="672">
        <f t="shared" ref="Q1:AB1" si="0">P1+1</f>
        <v>3</v>
      </c>
      <c r="R1" s="672">
        <f t="shared" si="0"/>
        <v>4</v>
      </c>
      <c r="S1" s="672">
        <f t="shared" si="0"/>
        <v>5</v>
      </c>
      <c r="T1" s="672">
        <f t="shared" si="0"/>
        <v>6</v>
      </c>
      <c r="U1" s="672">
        <f t="shared" si="0"/>
        <v>7</v>
      </c>
      <c r="V1" s="672">
        <f t="shared" si="0"/>
        <v>8</v>
      </c>
      <c r="W1" s="672">
        <f t="shared" si="0"/>
        <v>9</v>
      </c>
      <c r="X1" s="672">
        <f t="shared" si="0"/>
        <v>10</v>
      </c>
      <c r="Y1" s="672">
        <f t="shared" si="0"/>
        <v>11</v>
      </c>
      <c r="Z1" s="672">
        <f t="shared" si="0"/>
        <v>12</v>
      </c>
      <c r="AA1" s="672">
        <f t="shared" si="0"/>
        <v>13</v>
      </c>
      <c r="AB1" s="672">
        <f t="shared" si="0"/>
        <v>14</v>
      </c>
      <c r="AD1" s="673" t="s">
        <v>18623</v>
      </c>
      <c r="AE1" s="673"/>
    </row>
    <row r="2" spans="1:32" ht="27" customHeight="1" thickBot="1" x14ac:dyDescent="0.3">
      <c r="A2" s="670"/>
      <c r="D2" s="674" t="str">
        <f ca="1">INDIRECT("Z_TX_92_9_"&amp;IDIOMA)&amp;" -&gt; "&amp;Z_IN_10_O</f>
        <v>ENLACE -&gt; PERSONALIZAR DICCIONARIO</v>
      </c>
      <c r="E2" s="675" t="str">
        <f>IFERROR(INDEX(F2:K13,1,MATCH(E1,F13:K13,0)),IDIOMA)</f>
        <v>S</v>
      </c>
      <c r="F2" s="670" t="s">
        <v>122</v>
      </c>
      <c r="G2" s="670" t="s">
        <v>11</v>
      </c>
      <c r="H2" s="670" t="s">
        <v>120</v>
      </c>
      <c r="I2" s="670" t="s">
        <v>121</v>
      </c>
      <c r="J2" s="670" t="s">
        <v>119</v>
      </c>
      <c r="K2" s="670" t="s">
        <v>749</v>
      </c>
      <c r="L2" s="670" t="s">
        <v>18852</v>
      </c>
      <c r="M2" s="670"/>
      <c r="O2" s="676" t="s">
        <v>18281</v>
      </c>
      <c r="P2" s="676" t="s">
        <v>18282</v>
      </c>
      <c r="Q2" s="676" t="s">
        <v>1378</v>
      </c>
      <c r="R2" s="677" t="s">
        <v>18283</v>
      </c>
      <c r="S2" s="676" t="s">
        <v>18284</v>
      </c>
      <c r="T2" s="676" t="s">
        <v>18285</v>
      </c>
      <c r="U2" s="676" t="s">
        <v>18286</v>
      </c>
      <c r="V2" s="676" t="s">
        <v>18287</v>
      </c>
      <c r="W2" s="678" t="s">
        <v>18288</v>
      </c>
      <c r="X2" s="679" t="s">
        <v>18289</v>
      </c>
      <c r="Y2" s="677" t="s">
        <v>18290</v>
      </c>
      <c r="Z2" s="678" t="s">
        <v>18291</v>
      </c>
      <c r="AA2" s="678" t="s">
        <v>18292</v>
      </c>
      <c r="AB2" s="676" t="s">
        <v>18293</v>
      </c>
      <c r="AD2" s="673" t="s">
        <v>18624</v>
      </c>
      <c r="AE2" s="673" t="str">
        <f>IF(IDIOMA="S","May","Shift")&amp;"+"</f>
        <v>May+</v>
      </c>
    </row>
    <row r="3" spans="1:32" x14ac:dyDescent="0.25">
      <c r="A3" s="316" t="str">
        <f t="shared" ref="A3:A11" si="1">$A$1&amp;B3&amp;"_"&amp;C3&amp;"_"&amp;$A$2</f>
        <v>Z_IN_00_</v>
      </c>
      <c r="B3" s="316" t="s">
        <v>470</v>
      </c>
      <c r="C3" s="316" t="s">
        <v>188</v>
      </c>
      <c r="D3" s="657"/>
      <c r="E3" s="584" t="str">
        <f>IFERROR(IF(D3&lt;&gt;"",D3,HLOOKUP($E$2,$F$2:K3,ROW(D3)-1,0)),F3)</f>
        <v>INICIO</v>
      </c>
      <c r="F3" s="584" t="s">
        <v>471</v>
      </c>
      <c r="G3" s="584" t="s">
        <v>472</v>
      </c>
      <c r="H3" s="584" t="s">
        <v>473</v>
      </c>
      <c r="I3" s="584" t="s">
        <v>474</v>
      </c>
      <c r="J3" s="584" t="s">
        <v>472</v>
      </c>
      <c r="K3" s="584" t="s">
        <v>818</v>
      </c>
      <c r="L3" s="584" t="s">
        <v>18825</v>
      </c>
      <c r="M3" s="584" t="str">
        <f>E3</f>
        <v>INICIO</v>
      </c>
      <c r="N3" s="146" t="s">
        <v>115</v>
      </c>
      <c r="O3" s="660">
        <f ca="1">IF(Tabla_Menu[[#This Row],[Nivel]]=P2,0,COUNTIF(Tabla_Menu[Nivel],Tabla_Menu[[#This Row],[Nivel]]))</f>
        <v>1</v>
      </c>
      <c r="P3" s="474" t="str">
        <f ca="1">IFERROR(INDIRECT(Tabla_Menu[[#This Row],[Nivel 1]]&amp;IDIOMA),"")</f>
        <v>MENU EXCEL</v>
      </c>
      <c r="Q3" s="474" t="str">
        <f ca="1">IFERROR(INDIRECT(Tabla_Menu[[#This Row],[Nivel 2]]&amp;IDIOMA)&amp;IF(Tabla_Menu[[#This Row],[Nivel]]="",""," "&amp;Tabla_Menu[[#This Row],['[Teclas']]]),"")</f>
        <v>MENU EXCEL [Ctrl+May+F10]</v>
      </c>
      <c r="R3" s="475" t="s">
        <v>18294</v>
      </c>
      <c r="S3" s="660">
        <v>263</v>
      </c>
      <c r="T3" s="660" t="s">
        <v>18295</v>
      </c>
      <c r="U3" s="660" t="s">
        <v>18296</v>
      </c>
      <c r="V3" s="660" t="s">
        <v>18296</v>
      </c>
      <c r="W3" s="661" t="s">
        <v>18455</v>
      </c>
      <c r="X3" s="719" t="s">
        <v>19753</v>
      </c>
      <c r="Y3" s="663" t="str">
        <f ca="1">IF(OR(Tabla_Menu[[#This Row],[Nivel]]="",IFERROR(SEARCH(MID(CELL("nombrearchivo"),FIND(".xlsm]",CELL("nombrearchivo"),1)+6,100),Tabla_Menu[[#This Row],[HOJAS NO MUESTRA]],1),0)&gt;0),"N/A","")</f>
        <v>N/A</v>
      </c>
      <c r="Z3" s="660">
        <f ca="1">IF(Tabla_Menu[[#This Row],[N/A]]="",,COUNTIF(Tabla_Menu[&amp;],Tabla_Menu[[#This Row],[&amp;]]))</f>
        <v>1</v>
      </c>
      <c r="AA3" s="474" t="str">
        <f ca="1">Tabla_Menu[[#This Row],[Nivel]]&amp;Tabla_Menu[[#This Row],[N/A]]</f>
        <v>MENU EXCELN/A</v>
      </c>
      <c r="AB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F3" s="146" t="s">
        <v>115</v>
      </c>
    </row>
    <row r="4" spans="1:32" outlineLevel="1" x14ac:dyDescent="0.25">
      <c r="A4" s="317" t="str">
        <f t="shared" si="1"/>
        <v>Z_IN_01_</v>
      </c>
      <c r="B4" s="317" t="str">
        <f>$B$3</f>
        <v>IN</v>
      </c>
      <c r="C4" s="317" t="s">
        <v>189</v>
      </c>
      <c r="D4" s="658"/>
      <c r="E4" s="585" t="str">
        <f>IFERROR(IF(D4&lt;&gt;"",D4,HLOOKUP($E$2,$F$2:K4,ROW(D4)-1,0)),F4)</f>
        <v>Ir a</v>
      </c>
      <c r="F4" s="585" t="s">
        <v>19146</v>
      </c>
      <c r="G4" s="585" t="s">
        <v>19147</v>
      </c>
      <c r="H4" s="585" t="s">
        <v>19145</v>
      </c>
      <c r="I4" s="585" t="s">
        <v>19148</v>
      </c>
      <c r="J4" s="585" t="s">
        <v>19149</v>
      </c>
      <c r="K4" s="585" t="s">
        <v>19150</v>
      </c>
      <c r="L4" s="585" t="s">
        <v>19151</v>
      </c>
      <c r="M4" s="585" t="str">
        <f t="shared" ref="M4:M71" si="2">E4</f>
        <v>Ir a</v>
      </c>
      <c r="N4" s="146" t="s">
        <v>115</v>
      </c>
      <c r="O4" s="664">
        <f ca="1">IF(Tabla_Menu[[#This Row],[Nivel]]=P3,0,COUNTIF(Tabla_Menu[Nivel],Tabla_Menu[[#This Row],[Nivel]]))</f>
        <v>1</v>
      </c>
      <c r="P4" s="476" t="str">
        <f ca="1">IFERROR(INDIRECT(Tabla_Menu[[#This Row],[Nivel 1]]&amp;IDIOMA),"")</f>
        <v>OTROS ATAJOS DE TECLADO</v>
      </c>
      <c r="Q4" s="476" t="str">
        <f ca="1">IFERROR(INDIRECT(Tabla_Menu[[#This Row],[Nivel 2]]&amp;IDIOMA)&amp;IF(Tabla_Menu[[#This Row],[Nivel]]="",""," "&amp;Tabla_Menu[[#This Row],['[Teclas']]]),"")</f>
        <v>OTROS ATAJOS DE TECLADO [Ctrl+F1]</v>
      </c>
      <c r="R4" s="477" t="s">
        <v>18297</v>
      </c>
      <c r="S4" s="664">
        <v>64</v>
      </c>
      <c r="T4" s="664" t="s">
        <v>18295</v>
      </c>
      <c r="U4" s="664" t="s">
        <v>18298</v>
      </c>
      <c r="V4" s="664" t="s">
        <v>18298</v>
      </c>
      <c r="W4" s="664" t="s">
        <v>18299</v>
      </c>
      <c r="X4" s="665"/>
      <c r="Y4" s="666" t="str">
        <f ca="1">IF(OR(Tabla_Menu[[#This Row],[Nivel]]="",IFERROR(SEARCH(MID(CELL("nombrearchivo"),FIND(".xlsm]",CELL("nombrearchivo"),1)+6,100),Tabla_Menu[[#This Row],[HOJAS NO MUESTRA]],1),0)&gt;0),"N/A","")</f>
        <v/>
      </c>
      <c r="Z4" s="664">
        <f ca="1">IF(Tabla_Menu[[#This Row],[N/A]]="",,COUNTIF(Tabla_Menu[&amp;],Tabla_Menu[[#This Row],[&amp;]]))</f>
        <v>0</v>
      </c>
      <c r="AA4" s="476" t="str">
        <f ca="1">Tabla_Menu[[#This Row],[Nivel]]&amp;Tabla_Menu[[#This Row],[N/A]]</f>
        <v>OTROS ATAJOS DE TECLADO</v>
      </c>
      <c r="AB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F4" s="146" t="s">
        <v>115</v>
      </c>
    </row>
    <row r="5" spans="1:32" outlineLevel="1" x14ac:dyDescent="0.25">
      <c r="A5" s="318" t="str">
        <f t="shared" si="1"/>
        <v>Z_IN_02_</v>
      </c>
      <c r="B5" s="318" t="str">
        <f t="shared" ref="B5:B13" si="3">$B$3</f>
        <v>IN</v>
      </c>
      <c r="C5" s="318" t="s">
        <v>190</v>
      </c>
      <c r="D5" s="659"/>
      <c r="E5" s="586" t="str">
        <f>IFERROR(IF(D5&lt;&gt;"",D5,HLOOKUP($E$2,$F$2:K5,ROW(D5)-1,0)),F5)</f>
        <v>CANAL YOUTUBE</v>
      </c>
      <c r="F5" s="586" t="s">
        <v>1303</v>
      </c>
      <c r="G5" s="586" t="s">
        <v>1304</v>
      </c>
      <c r="H5" s="586" t="s">
        <v>1305</v>
      </c>
      <c r="I5" s="586" t="s">
        <v>1306</v>
      </c>
      <c r="J5" s="586" t="s">
        <v>1307</v>
      </c>
      <c r="K5" s="586" t="s">
        <v>1308</v>
      </c>
      <c r="L5" s="586" t="s">
        <v>18826</v>
      </c>
      <c r="M5" s="586" t="str">
        <f t="shared" si="2"/>
        <v>CANAL YOUTUBE</v>
      </c>
      <c r="N5" s="146" t="s">
        <v>115</v>
      </c>
      <c r="O5" s="664">
        <f ca="1">IF(Tabla_Menu[[#This Row],[Nivel]]=P4,0,COUNTIF(Tabla_Menu[Nivel],Tabla_Menu[[#This Row],[Nivel]]))</f>
        <v>1</v>
      </c>
      <c r="P5" s="474" t="str">
        <f ca="1">IFERROR(INDIRECT(Tabla_Menu[[#This Row],[Nivel 1]]&amp;IDIOMA),"")</f>
        <v>SELECCIONAR TIPO DE PREGUNTA</v>
      </c>
      <c r="Q5" s="474" t="str">
        <f ca="1">IFERROR(INDIRECT(Tabla_Menu[[#This Row],[Nivel 2]]&amp;IDIOMA)&amp;IF(Tabla_Menu[[#This Row],[Nivel]]="",""," "&amp;Tabla_Menu[[#This Row],['[Teclas']]]),"")</f>
        <v>SELECCIONAR TIPO DE PREGUNTA [Ctrl+Right]</v>
      </c>
      <c r="R5" s="475" t="s">
        <v>18300</v>
      </c>
      <c r="S5" s="660">
        <v>156</v>
      </c>
      <c r="T5" s="660" t="s">
        <v>18295</v>
      </c>
      <c r="U5" s="660" t="s">
        <v>18301</v>
      </c>
      <c r="V5" s="660" t="s">
        <v>18301</v>
      </c>
      <c r="W5" s="660" t="s">
        <v>19761</v>
      </c>
      <c r="X5" s="662" t="s">
        <v>18302</v>
      </c>
      <c r="Y5" s="663" t="str">
        <f ca="1">IF(OR(Tabla_Menu[[#This Row],[Nivel]]="",IFERROR(SEARCH(MID(CELL("nombrearchivo"),FIND(".xlsm]",CELL("nombrearchivo"),1)+6,100),Tabla_Menu[[#This Row],[HOJAS NO MUESTRA]],1),0)&gt;0),"N/A","")</f>
        <v/>
      </c>
      <c r="Z5" s="660">
        <f ca="1">IF(Tabla_Menu[[#This Row],[N/A]]="",,COUNTIF(Tabla_Menu[&amp;],Tabla_Menu[[#This Row],[&amp;]]))</f>
        <v>0</v>
      </c>
      <c r="AA5" s="474" t="str">
        <f ca="1">Tabla_Menu[[#This Row],[Nivel]]&amp;Tabla_Menu[[#This Row],[N/A]]</f>
        <v>SELECCIONAR TIPO DE PREGUNTA</v>
      </c>
      <c r="AB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F5" s="146" t="s">
        <v>115</v>
      </c>
    </row>
    <row r="6" spans="1:32" outlineLevel="1" x14ac:dyDescent="0.25">
      <c r="A6" s="317" t="str">
        <f t="shared" si="1"/>
        <v>Z_IN_03_</v>
      </c>
      <c r="B6" s="317" t="str">
        <f t="shared" si="3"/>
        <v>IN</v>
      </c>
      <c r="C6" s="317" t="s">
        <v>191</v>
      </c>
      <c r="D6" s="658"/>
      <c r="E6" s="585" t="str">
        <f>IFERROR(IF(D6&lt;&gt;"",D6,HLOOKUP($E$2,$F$2:K6,ROW(D6)-1,0)),F6)</f>
        <v>NO FUNCIONA CON
VERSIONES DE EXCEL 
ANTERIORES A 2007
NI CON LA ÚLTIMA ACTUALIZACIÓN DE MAC</v>
      </c>
      <c r="F6" s="585" t="s">
        <v>475</v>
      </c>
      <c r="G6" s="585" t="s">
        <v>1148</v>
      </c>
      <c r="H6" s="585" t="s">
        <v>1149</v>
      </c>
      <c r="I6" s="585" t="s">
        <v>480</v>
      </c>
      <c r="J6" s="585" t="s">
        <v>484</v>
      </c>
      <c r="K6" s="585" t="s">
        <v>819</v>
      </c>
      <c r="L6" s="585" t="s">
        <v>18829</v>
      </c>
      <c r="M6" s="585" t="str">
        <f t="shared" si="2"/>
        <v>NO FUNCIONA CON
VERSIONES DE EXCEL 
ANTERIORES A 2007
NI CON LA ÚLTIMA ACTUALIZACIÓN DE MAC</v>
      </c>
      <c r="N6" s="146" t="s">
        <v>115</v>
      </c>
      <c r="O6" s="664">
        <f ca="1">IF(Tabla_Menu[[#This Row],[Nivel]]=P5,0,COUNTIF(Tabla_Menu[Nivel],Tabla_Menu[[#This Row],[Nivel]]))</f>
        <v>6</v>
      </c>
      <c r="P6" s="476" t="str">
        <f ca="1">IFERROR(INDIRECT(Tabla_Menu[[#This Row],[Nivel 1]]&amp;IDIOMA),"")</f>
        <v>MENÚ GENERAL</v>
      </c>
      <c r="Q6" s="476" t="str">
        <f ca="1">IFERROR(INDIRECT(Tabla_Menu[[#This Row],[Nivel 2]]&amp;IDIOMA)&amp;IF(Tabla_Menu[[#This Row],[Nivel]]="",""," "&amp;Tabla_Menu[[#This Row],['[Teclas']]]),"")</f>
        <v>GUARDAR  [Ctrl+s]</v>
      </c>
      <c r="R6" s="477" t="s">
        <v>18303</v>
      </c>
      <c r="S6" s="664">
        <v>3</v>
      </c>
      <c r="T6" s="664" t="s">
        <v>18304</v>
      </c>
      <c r="U6" s="664" t="s">
        <v>18305</v>
      </c>
      <c r="V6" s="664" t="s">
        <v>18306</v>
      </c>
      <c r="W6" s="664" t="s">
        <v>18307</v>
      </c>
      <c r="X6" s="665"/>
      <c r="Y6" s="666" t="str">
        <f ca="1">IF(OR(Tabla_Menu[[#This Row],[Nivel]]="",IFERROR(SEARCH(MID(CELL("nombrearchivo"),FIND(".xlsm]",CELL("nombrearchivo"),1)+6,100),Tabla_Menu[[#This Row],[HOJAS NO MUESTRA]],1),0)&gt;0),"N/A","")</f>
        <v/>
      </c>
      <c r="Z6" s="664">
        <f ca="1">IF(Tabla_Menu[[#This Row],[N/A]]="",,COUNTIF(Tabla_Menu[&amp;],Tabla_Menu[[#This Row],[&amp;]]))</f>
        <v>0</v>
      </c>
      <c r="AA6" s="476" t="str">
        <f ca="1">Tabla_Menu[[#This Row],[Nivel]]&amp;Tabla_Menu[[#This Row],[N/A]]</f>
        <v>MENÚ GENERAL</v>
      </c>
      <c r="AB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F6" s="146" t="s">
        <v>115</v>
      </c>
    </row>
    <row r="7" spans="1:32" outlineLevel="1" x14ac:dyDescent="0.25">
      <c r="A7" s="318" t="str">
        <f t="shared" si="1"/>
        <v>Z_IN_04_</v>
      </c>
      <c r="B7" s="318" t="str">
        <f t="shared" si="3"/>
        <v>IN</v>
      </c>
      <c r="C7" s="318" t="s">
        <v>192</v>
      </c>
      <c r="D7" s="659"/>
      <c r="E7" s="586" t="str">
        <f>IFERROR(IF(D7&lt;&gt;"",D7,HLOOKUP($E$2,$F$2:K7,ROW(D7)-1,0)),F7)</f>
        <v>LEER CON ATENCIÓN</v>
      </c>
      <c r="F7" s="586" t="s">
        <v>2</v>
      </c>
      <c r="G7" s="586" t="s">
        <v>476</v>
      </c>
      <c r="H7" s="586" t="s">
        <v>478</v>
      </c>
      <c r="I7" s="586" t="s">
        <v>481</v>
      </c>
      <c r="J7" s="586" t="s">
        <v>485</v>
      </c>
      <c r="K7" s="586" t="s">
        <v>820</v>
      </c>
      <c r="L7" s="586" t="s">
        <v>18830</v>
      </c>
      <c r="M7" s="586" t="str">
        <f t="shared" si="2"/>
        <v>LEER CON ATENCIÓN</v>
      </c>
      <c r="N7" s="146" t="s">
        <v>115</v>
      </c>
      <c r="O7" s="664">
        <f ca="1">IF(Tabla_Menu[[#This Row],[Nivel]]=P6,0,COUNTIF(Tabla_Menu[Nivel],Tabla_Menu[[#This Row],[Nivel]]))</f>
        <v>0</v>
      </c>
      <c r="P7" s="474" t="str">
        <f ca="1">IFERROR(INDIRECT(Tabla_Menu[[#This Row],[Nivel 1]]&amp;IDIOMA),"")</f>
        <v>MENÚ GENERAL</v>
      </c>
      <c r="Q7" s="474" t="str">
        <f ca="1">IFERROR(INDIRECT(Tabla_Menu[[#This Row],[Nivel 2]]&amp;IDIOMA)&amp;IF(Tabla_Menu[[#This Row],[Nivel]]="",""," "&amp;Tabla_Menu[[#This Row],['[Teclas']]]),"")</f>
        <v>CERRAR [Ctrl+F4]</v>
      </c>
      <c r="R7" s="475" t="s">
        <v>18746</v>
      </c>
      <c r="S7" s="660">
        <v>478</v>
      </c>
      <c r="T7" s="660" t="s">
        <v>18295</v>
      </c>
      <c r="U7" s="660" t="s">
        <v>18305</v>
      </c>
      <c r="V7" s="660" t="s">
        <v>18308</v>
      </c>
      <c r="W7" s="660" t="s">
        <v>18748</v>
      </c>
      <c r="X7" s="662"/>
      <c r="Y7" s="663" t="str">
        <f ca="1">IF(OR(Tabla_Menu[[#This Row],[Nivel]]="",IFERROR(SEARCH(MID(CELL("nombrearchivo"),FIND(".xlsm]",CELL("nombrearchivo"),1)+6,100),Tabla_Menu[[#This Row],[HOJAS NO MUESTRA]],1),0)&gt;0),"N/A","")</f>
        <v/>
      </c>
      <c r="Z7" s="660">
        <f ca="1">IF(Tabla_Menu[[#This Row],[N/A]]="",,COUNTIF(Tabla_Menu[&amp;],Tabla_Menu[[#This Row],[&amp;]]))</f>
        <v>0</v>
      </c>
      <c r="AA7" s="474" t="str">
        <f ca="1">Tabla_Menu[[#This Row],[Nivel]]&amp;Tabla_Menu[[#This Row],[N/A]]</f>
        <v>MENÚ GENERAL</v>
      </c>
      <c r="AB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F7" s="146" t="s">
        <v>115</v>
      </c>
    </row>
    <row r="8" spans="1:32" outlineLevel="1" x14ac:dyDescent="0.25">
      <c r="A8" s="317" t="str">
        <f t="shared" si="1"/>
        <v>Z_IN_05_</v>
      </c>
      <c r="B8" s="317" t="str">
        <f t="shared" si="3"/>
        <v>IN</v>
      </c>
      <c r="C8" s="317" t="s">
        <v>193</v>
      </c>
      <c r="D8" s="658"/>
      <c r="E8" s="585" t="str">
        <f>IFERROR(IF(D8&lt;&gt;"",D8,HLOOKUP($E$2,$F$2:K8,ROW(D8)-1,0)),F8)</f>
        <v>Esta Aplicación ha sido desarrollada, en la primera versión, por:</v>
      </c>
      <c r="F8" s="585" t="s">
        <v>106</v>
      </c>
      <c r="G8" s="585" t="s">
        <v>1150</v>
      </c>
      <c r="H8" s="585" t="s">
        <v>1151</v>
      </c>
      <c r="I8" s="585" t="s">
        <v>482</v>
      </c>
      <c r="J8" s="585" t="s">
        <v>486</v>
      </c>
      <c r="K8" s="585" t="s">
        <v>821</v>
      </c>
      <c r="L8" s="585" t="s">
        <v>18831</v>
      </c>
      <c r="M8" s="585" t="str">
        <f t="shared" si="2"/>
        <v>Esta Aplicación ha sido desarrollada, en la primera versión, por:</v>
      </c>
      <c r="N8" s="146" t="s">
        <v>115</v>
      </c>
      <c r="O8" s="664">
        <f ca="1">IF(Tabla_Menu[[#This Row],[Nivel]]=P7,0,COUNTIF(Tabla_Menu[Nivel],Tabla_Menu[[#This Row],[Nivel]]))</f>
        <v>0</v>
      </c>
      <c r="P8" s="476" t="str">
        <f ca="1">IFERROR(INDIRECT(Tabla_Menu[[#This Row],[Nivel 1]]&amp;IDIOMA),"")</f>
        <v>MENÚ GENERAL</v>
      </c>
      <c r="Q8" s="476" t="str">
        <f ca="1">IFERROR(INDIRECT(Tabla_Menu[[#This Row],[Nivel 2]]&amp;IDIOMA)&amp;IF(Tabla_Menu[[#This Row],[Nivel]]="",""," "&amp;Tabla_Menu[[#This Row],['[Teclas']]]),"")</f>
        <v>AYUDA [Ctrl+May+A]</v>
      </c>
      <c r="R8" s="477" t="s">
        <v>18309</v>
      </c>
      <c r="S8" s="664">
        <v>49</v>
      </c>
      <c r="T8" s="664" t="s">
        <v>18304</v>
      </c>
      <c r="U8" s="664" t="s">
        <v>18305</v>
      </c>
      <c r="V8" s="664" t="s">
        <v>18310</v>
      </c>
      <c r="W8" s="664" t="s">
        <v>18311</v>
      </c>
      <c r="X8" s="665" t="s">
        <v>18312</v>
      </c>
      <c r="Y8" s="666" t="str">
        <f ca="1">IF(OR(Tabla_Menu[[#This Row],[Nivel]]="",IFERROR(SEARCH(MID(CELL("nombrearchivo"),FIND(".xlsm]",CELL("nombrearchivo"),1)+6,100),Tabla_Menu[[#This Row],[HOJAS NO MUESTRA]],1),0)&gt;0),"N/A","")</f>
        <v/>
      </c>
      <c r="Z8" s="664">
        <f ca="1">IF(Tabla_Menu[[#This Row],[N/A]]="",,COUNTIF(Tabla_Menu[&amp;],Tabla_Menu[[#This Row],[&amp;]]))</f>
        <v>0</v>
      </c>
      <c r="AA8" s="476" t="str">
        <f ca="1">Tabla_Menu[[#This Row],[Nivel]]&amp;Tabla_Menu[[#This Row],[N/A]]</f>
        <v>MENÚ GENERAL</v>
      </c>
      <c r="AB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F8" s="146" t="s">
        <v>115</v>
      </c>
    </row>
    <row r="9" spans="1:32" outlineLevel="1" x14ac:dyDescent="0.25">
      <c r="A9" s="318" t="str">
        <f t="shared" si="1"/>
        <v>Z_IN_06_</v>
      </c>
      <c r="B9" s="318" t="str">
        <f t="shared" si="3"/>
        <v>IN</v>
      </c>
      <c r="C9" s="318" t="s">
        <v>194</v>
      </c>
      <c r="D9" s="659"/>
      <c r="E9" s="586" t="str">
        <f>IFERROR(IF(D9&lt;&gt;"",D9,HLOOKUP($E$2,$F$2:K9,ROW(D9)-1,0)),F9)</f>
        <v>Universidad de Cádiz</v>
      </c>
      <c r="F9" s="586" t="s">
        <v>1</v>
      </c>
      <c r="G9" s="586" t="s">
        <v>477</v>
      </c>
      <c r="H9" s="586" t="s">
        <v>479</v>
      </c>
      <c r="I9" s="586" t="s">
        <v>483</v>
      </c>
      <c r="J9" s="586" t="s">
        <v>487</v>
      </c>
      <c r="K9" s="586" t="s">
        <v>822</v>
      </c>
      <c r="L9" s="586" t="s">
        <v>18832</v>
      </c>
      <c r="M9" s="586" t="str">
        <f t="shared" si="2"/>
        <v>Universidad de Cádiz</v>
      </c>
      <c r="N9" s="146" t="s">
        <v>115</v>
      </c>
      <c r="O9" s="664">
        <f ca="1">IF(Tabla_Menu[[#This Row],[Nivel]]=P8,0,COUNTIF(Tabla_Menu[Nivel],Tabla_Menu[[#This Row],[Nivel]]))</f>
        <v>0</v>
      </c>
      <c r="P9" s="474" t="str">
        <f ca="1">IFERROR(INDIRECT(Tabla_Menu[[#This Row],[Nivel 1]]&amp;IDIOMA),"")</f>
        <v>MENÚ GENERAL</v>
      </c>
      <c r="Q9" s="474" t="str">
        <f>"Zoom "&amp;Tabla_Menu[[#This Row],['[Teclas']]]</f>
        <v>Zoom [Alt+z]</v>
      </c>
      <c r="R9" s="475" t="s">
        <v>18756</v>
      </c>
      <c r="S9" s="660">
        <v>25</v>
      </c>
      <c r="T9" s="660" t="s">
        <v>18295</v>
      </c>
      <c r="U9" s="660" t="s">
        <v>18305</v>
      </c>
      <c r="V9" s="660"/>
      <c r="W9" s="660" t="s">
        <v>18757</v>
      </c>
      <c r="X9" s="662" t="s">
        <v>471</v>
      </c>
      <c r="Y9" s="663" t="str">
        <f ca="1">IF(OR(Tabla_Menu[[#This Row],[Nivel]]="",IFERROR(SEARCH(MID(CELL("nombrearchivo"),FIND(".xlsm]",CELL("nombrearchivo"),1)+6,100),Tabla_Menu[[#This Row],[HOJAS NO MUESTRA]],1),0)&gt;0),"N/A","")</f>
        <v/>
      </c>
      <c r="Z9" s="660">
        <f ca="1">IF(Tabla_Menu[[#This Row],[N/A]]="",,COUNTIF(Tabla_Menu[&amp;],Tabla_Menu[[#This Row],[&amp;]]))</f>
        <v>0</v>
      </c>
      <c r="AA9" s="474" t="str">
        <f ca="1">Tabla_Menu[[#This Row],[Nivel]]&amp;Tabla_Menu[[#This Row],[N/A]]</f>
        <v>MENÚ GENERAL</v>
      </c>
      <c r="AB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F9" s="146" t="s">
        <v>115</v>
      </c>
    </row>
    <row r="10" spans="1:32" outlineLevel="1" x14ac:dyDescent="0.25">
      <c r="A10" s="317" t="str">
        <f t="shared" si="1"/>
        <v>Z_IN_07_</v>
      </c>
      <c r="B10" s="317" t="str">
        <f t="shared" si="3"/>
        <v>IN</v>
      </c>
      <c r="C10" s="317" t="s">
        <v>195</v>
      </c>
      <c r="D10" s="658"/>
      <c r="E10" s="585"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585" t="s">
        <v>488</v>
      </c>
      <c r="G10" s="585" t="s">
        <v>1246</v>
      </c>
      <c r="H10" s="585" t="s">
        <v>1152</v>
      </c>
      <c r="I10" s="585" t="s">
        <v>489</v>
      </c>
      <c r="J10" s="585" t="s">
        <v>490</v>
      </c>
      <c r="K10" s="585" t="s">
        <v>823</v>
      </c>
      <c r="L10" s="585" t="s">
        <v>18833</v>
      </c>
      <c r="M10" s="585"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46" t="s">
        <v>115</v>
      </c>
      <c r="O10" s="664">
        <f ca="1">IF(Tabla_Menu[[#This Row],[Nivel]]=P8,0,COUNTIF(Tabla_Menu[Nivel],Tabla_Menu[[#This Row],[Nivel]]))</f>
        <v>0</v>
      </c>
      <c r="P10" s="476" t="str">
        <f ca="1">IFERROR(INDIRECT(Tabla_Menu[[#This Row],[Nivel 1]]&amp;IDIOMA),"")</f>
        <v>MENÚ GENERAL</v>
      </c>
      <c r="Q10" s="476" t="str">
        <f ca="1">IFERROR(INDIRECT(Tabla_Menu[[#This Row],[Nivel 2]]&amp;IDIOMA)&amp;IF(Tabla_Menu[[#This Row],[Nivel]]="",""," "&amp;Tabla_Menu[[#This Row],['[Teclas']]]),"")</f>
        <v>COPIAR [Ctrl+c]</v>
      </c>
      <c r="R10" s="477" t="s">
        <v>18313</v>
      </c>
      <c r="S10" s="664">
        <v>19</v>
      </c>
      <c r="T10" s="664" t="s">
        <v>18304</v>
      </c>
      <c r="U10" s="664" t="s">
        <v>18305</v>
      </c>
      <c r="V10" s="664" t="s">
        <v>18314</v>
      </c>
      <c r="W10" s="664" t="s">
        <v>18315</v>
      </c>
      <c r="X10" s="665" t="s">
        <v>471</v>
      </c>
      <c r="Y10" s="666" t="str">
        <f ca="1">IF(OR(Tabla_Menu[[#This Row],[Nivel]]="",IFERROR(SEARCH(MID(CELL("nombrearchivo"),FIND(".xlsm]",CELL("nombrearchivo"),1)+6,100),Tabla_Menu[[#This Row],[HOJAS NO MUESTRA]],1),0)&gt;0),"N/A","")</f>
        <v/>
      </c>
      <c r="Z10" s="664">
        <f ca="1">IF(Tabla_Menu[[#This Row],[N/A]]="",,COUNTIF(Tabla_Menu[&amp;],Tabla_Menu[[#This Row],[&amp;]]))</f>
        <v>0</v>
      </c>
      <c r="AA10" s="476" t="str">
        <f ca="1">Tabla_Menu[[#This Row],[Nivel]]&amp;Tabla_Menu[[#This Row],[N/A]]</f>
        <v>MENÚ GENERAL</v>
      </c>
      <c r="AB1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F10" s="146" t="s">
        <v>115</v>
      </c>
    </row>
    <row r="11" spans="1:32" outlineLevel="1" x14ac:dyDescent="0.25">
      <c r="A11" s="318" t="str">
        <f t="shared" si="1"/>
        <v>Z_IN_08_</v>
      </c>
      <c r="B11" s="318" t="str">
        <f t="shared" si="3"/>
        <v>IN</v>
      </c>
      <c r="C11" s="318" t="s">
        <v>196</v>
      </c>
      <c r="D11" s="659"/>
      <c r="E11" s="586"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586" t="s">
        <v>18481</v>
      </c>
      <c r="G11" s="586" t="s">
        <v>18482</v>
      </c>
      <c r="H11" s="586" t="s">
        <v>18483</v>
      </c>
      <c r="I11" s="586" t="s">
        <v>18484</v>
      </c>
      <c r="J11" s="586" t="s">
        <v>18485</v>
      </c>
      <c r="K11" s="586" t="s">
        <v>18486</v>
      </c>
      <c r="L11" s="586" t="s">
        <v>18834</v>
      </c>
      <c r="M11" s="586"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46" t="s">
        <v>115</v>
      </c>
      <c r="O11" s="664">
        <f ca="1">IF(Tabla_Menu[[#This Row],[Nivel]]=P10,0,COUNTIF(Tabla_Menu[Nivel],Tabla_Menu[[#This Row],[Nivel]]))</f>
        <v>0</v>
      </c>
      <c r="P11" s="474" t="str">
        <f ca="1">IFERROR(INDIRECT(Tabla_Menu[[#This Row],[Nivel 1]]&amp;IDIOMA),"")</f>
        <v>MENÚ GENERAL</v>
      </c>
      <c r="Q11" s="474" t="str">
        <f ca="1">IFERROR(INDIRECT(Tabla_Menu[[#This Row],[Nivel 2]]&amp;IDIOMA)&amp;IF(Tabla_Menu[[#This Row],[Nivel]]="",""," "&amp;Tabla_Menu[[#This Row],['[Teclas']]]),"")</f>
        <v>PEGAR [Ctrl+v]</v>
      </c>
      <c r="R11" s="475" t="s">
        <v>18316</v>
      </c>
      <c r="S11" s="660">
        <v>22</v>
      </c>
      <c r="T11" s="660" t="s">
        <v>18295</v>
      </c>
      <c r="U11" s="660" t="s">
        <v>18305</v>
      </c>
      <c r="V11" s="660" t="s">
        <v>18317</v>
      </c>
      <c r="W11" s="660" t="s">
        <v>18318</v>
      </c>
      <c r="X11" s="662" t="s">
        <v>471</v>
      </c>
      <c r="Y11" s="663" t="str">
        <f ca="1">IF(OR(Tabla_Menu[[#This Row],[Nivel]]="",IFERROR(SEARCH(MID(CELL("nombrearchivo"),FIND(".xlsm]",CELL("nombrearchivo"),1)+6,100),Tabla_Menu[[#This Row],[HOJAS NO MUESTRA]],1),0)&gt;0),"N/A","")</f>
        <v/>
      </c>
      <c r="Z11" s="660">
        <f ca="1">IF(Tabla_Menu[[#This Row],[N/A]]="",,COUNTIF(Tabla_Menu[&amp;],Tabla_Menu[[#This Row],[&amp;]]))</f>
        <v>0</v>
      </c>
      <c r="AA11" s="474" t="str">
        <f ca="1">Tabla_Menu[[#This Row],[Nivel]]&amp;Tabla_Menu[[#This Row],[N/A]]</f>
        <v>MENÚ GENERAL</v>
      </c>
      <c r="AB1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F11" s="146" t="s">
        <v>115</v>
      </c>
    </row>
    <row r="12" spans="1:32" outlineLevel="1" x14ac:dyDescent="0.25">
      <c r="A12" s="317" t="str">
        <f>$A$1&amp;B12&amp;"_"&amp;C12&amp;"_"&amp;$A$2</f>
        <v>Z_IN_09_</v>
      </c>
      <c r="B12" s="317" t="str">
        <f t="shared" si="3"/>
        <v>IN</v>
      </c>
      <c r="C12" s="317" t="s">
        <v>197</v>
      </c>
      <c r="D12" s="658"/>
      <c r="E12" s="585" t="str">
        <f>IFERROR(IF(D12&lt;&gt;"",D12,HLOOKUP($E$2,$F$2:K12,ROW(D12)-1,0)),F12)</f>
        <v>ÍNDICE</v>
      </c>
      <c r="F12" s="585" t="s">
        <v>1309</v>
      </c>
      <c r="G12" s="585" t="s">
        <v>753</v>
      </c>
      <c r="H12" s="585" t="s">
        <v>166</v>
      </c>
      <c r="I12" s="585" t="s">
        <v>1309</v>
      </c>
      <c r="J12" s="585" t="s">
        <v>166</v>
      </c>
      <c r="K12" s="585" t="s">
        <v>753</v>
      </c>
      <c r="L12" s="585" t="s">
        <v>18835</v>
      </c>
      <c r="M12" s="585" t="str">
        <f t="shared" si="2"/>
        <v>ÍNDICE</v>
      </c>
      <c r="N12" s="146" t="s">
        <v>115</v>
      </c>
      <c r="O12" s="664">
        <f ca="1">IF(Tabla_Menu[[#This Row],[Nivel]]=P11,0,COUNTIF(Tabla_Menu[Nivel],Tabla_Menu[[#This Row],[Nivel]]))</f>
        <v>5</v>
      </c>
      <c r="P12" s="476" t="str">
        <f ca="1">IFERROR(INDIRECT(Tabla_Menu[[#This Row],[Nivel 1]]&amp;IDIOMA),"")</f>
        <v>IR A…</v>
      </c>
      <c r="Q12" s="476" t="str">
        <f ca="1">IFERROR(INDIRECT(Tabla_Menu[[#This Row],[Nivel 2]]&amp;IDIOMA)&amp;IF(Tabla_Menu[[#This Row],[Nivel]]="",""," "&amp;Tabla_Menu[[#This Row],['[Teclas']]]),"")</f>
        <v>INICIO [Ctrl+May+H]</v>
      </c>
      <c r="R12" s="477" t="s">
        <v>18319</v>
      </c>
      <c r="S12" s="664">
        <v>1016</v>
      </c>
      <c r="T12" s="664" t="s">
        <v>18295</v>
      </c>
      <c r="U12" s="664" t="s">
        <v>18320</v>
      </c>
      <c r="V12" s="664" t="s">
        <v>18321</v>
      </c>
      <c r="W12" s="664" t="s">
        <v>18322</v>
      </c>
      <c r="X12" s="665" t="s">
        <v>471</v>
      </c>
      <c r="Y12" s="666" t="str">
        <f ca="1">IF(OR(Tabla_Menu[[#This Row],[Nivel]]="",IFERROR(SEARCH(MID(CELL("nombrearchivo"),FIND(".xlsm]",CELL("nombrearchivo"),1)+6,100),Tabla_Menu[[#This Row],[HOJAS NO MUESTRA]],1),0)&gt;0),"N/A","")</f>
        <v/>
      </c>
      <c r="Z12" s="664">
        <f ca="1">IF(Tabla_Menu[[#This Row],[N/A]]="",,COUNTIF(Tabla_Menu[&amp;],Tabla_Menu[[#This Row],[&amp;]]))</f>
        <v>0</v>
      </c>
      <c r="AA12" s="476" t="str">
        <f ca="1">Tabla_Menu[[#This Row],[Nivel]]&amp;Tabla_Menu[[#This Row],[N/A]]</f>
        <v>IR A…</v>
      </c>
      <c r="AB1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F12" s="146" t="s">
        <v>115</v>
      </c>
    </row>
    <row r="13" spans="1:32" outlineLevel="1" x14ac:dyDescent="0.25">
      <c r="A13" s="318" t="str">
        <f>$A$1&amp;B13&amp;"_"&amp;C13&amp;"_"&amp;$A$2</f>
        <v>Z_IN_10_</v>
      </c>
      <c r="B13" s="318" t="str">
        <f t="shared" si="3"/>
        <v>IN</v>
      </c>
      <c r="C13" s="680" t="s">
        <v>198</v>
      </c>
      <c r="D13" s="659"/>
      <c r="E13" s="586" t="str">
        <f>IFERROR(IF(D13&lt;&gt;"",D13,HLOOKUP($E$2,$F$2:K13,ROW(D13)-1,0)),F13)</f>
        <v>PERSONALIZAR DICCIONARIO</v>
      </c>
      <c r="F13" s="586" t="s">
        <v>1310</v>
      </c>
      <c r="G13" s="586" t="s">
        <v>1311</v>
      </c>
      <c r="H13" s="586" t="s">
        <v>1312</v>
      </c>
      <c r="I13" s="586" t="s">
        <v>1313</v>
      </c>
      <c r="J13" s="586" t="s">
        <v>1314</v>
      </c>
      <c r="K13" s="586" t="s">
        <v>1315</v>
      </c>
      <c r="L13" s="586" t="s">
        <v>18853</v>
      </c>
      <c r="M13" s="586" t="str">
        <f t="shared" si="2"/>
        <v>PERSONALIZAR DICCIONARIO</v>
      </c>
      <c r="N13" s="146" t="s">
        <v>115</v>
      </c>
      <c r="O13" s="664">
        <f ca="1">IF(Tabla_Menu[[#This Row],[Nivel]]=P12,0,COUNTIF(Tabla_Menu[Nivel],Tabla_Menu[[#This Row],[Nivel]]))</f>
        <v>0</v>
      </c>
      <c r="P13" s="474" t="str">
        <f ca="1">IFERROR(INDIRECT(Tabla_Menu[[#This Row],[Nivel 1]]&amp;IDIOMA),"")</f>
        <v>IR A…</v>
      </c>
      <c r="Q13" s="474" t="str">
        <f ca="1">IFERROR(INDIRECT(Tabla_Menu[[#This Row],[Nivel 2]]&amp;IDIOMA)&amp;IF(Tabla_Menu[[#This Row],[Nivel]]="",""," "&amp;Tabla_Menu[[#This Row],['[Teclas']]]),"")</f>
        <v>DATOS GENERALES [Ctrl+May+G]</v>
      </c>
      <c r="R13" s="475" t="s">
        <v>18323</v>
      </c>
      <c r="S13" s="660">
        <v>86</v>
      </c>
      <c r="T13" s="660" t="s">
        <v>18295</v>
      </c>
      <c r="U13" s="660" t="s">
        <v>18320</v>
      </c>
      <c r="V13" s="660" t="s">
        <v>18773</v>
      </c>
      <c r="W13" s="660" t="s">
        <v>18324</v>
      </c>
      <c r="X13" s="662" t="s">
        <v>18772</v>
      </c>
      <c r="Y13" s="663" t="str">
        <f ca="1">IF(OR(Tabla_Menu[[#This Row],[Nivel]]="",IFERROR(SEARCH(MID(CELL("nombrearchivo"),FIND(".xlsm]",CELL("nombrearchivo"),1)+6,100),Tabla_Menu[[#This Row],[HOJAS NO MUESTRA]],1),0)&gt;0),"N/A","")</f>
        <v>N/A</v>
      </c>
      <c r="Z13" s="660">
        <f ca="1">IF(Tabla_Menu[[#This Row],[N/A]]="",,COUNTIF(Tabla_Menu[&amp;],Tabla_Menu[[#This Row],[&amp;]]))</f>
        <v>1</v>
      </c>
      <c r="AA13" s="474" t="str">
        <f ca="1">Tabla_Menu[[#This Row],[Nivel]]&amp;Tabla_Menu[[#This Row],[N/A]]</f>
        <v>IR A…N/A</v>
      </c>
      <c r="AB1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F13" s="146" t="s">
        <v>115</v>
      </c>
    </row>
    <row r="14" spans="1:32" x14ac:dyDescent="0.25">
      <c r="A14" s="316" t="str">
        <f>$A$1&amp;B14&amp;"_"&amp;C14&amp;"_"&amp;$A$2</f>
        <v>Z_ML_00_</v>
      </c>
      <c r="B14" s="316" t="s">
        <v>145</v>
      </c>
      <c r="C14" s="316" t="s">
        <v>188</v>
      </c>
      <c r="D14" s="657"/>
      <c r="E14" s="584" t="str">
        <f>IFERROR(IF(D14&lt;&gt;"",D14,HLOOKUP($E$2,$F$2:K14,ROW(D14)-1,0)),F14)</f>
        <v>MENÚ LATERAL</v>
      </c>
      <c r="F14" s="584" t="s">
        <v>18487</v>
      </c>
      <c r="G14" s="584" t="s">
        <v>18488</v>
      </c>
      <c r="H14" s="584" t="s">
        <v>18489</v>
      </c>
      <c r="I14" s="584" t="s">
        <v>18490</v>
      </c>
      <c r="J14" s="584" t="s">
        <v>18491</v>
      </c>
      <c r="K14" s="584" t="s">
        <v>18492</v>
      </c>
      <c r="L14" s="584" t="s">
        <v>18836</v>
      </c>
      <c r="M14" s="584" t="str">
        <f t="shared" si="2"/>
        <v>MENÚ LATERAL</v>
      </c>
      <c r="N14" s="146" t="s">
        <v>115</v>
      </c>
      <c r="O14" s="664">
        <f ca="1">IF(Tabla_Menu[[#This Row],[Nivel]]=P13,0,COUNTIF(Tabla_Menu[Nivel],Tabla_Menu[[#This Row],[Nivel]]))</f>
        <v>0</v>
      </c>
      <c r="P14" s="476" t="str">
        <f ca="1">IFERROR(INDIRECT(Tabla_Menu[[#This Row],[Nivel 1]]&amp;IDIOMA),"")</f>
        <v>IR A…</v>
      </c>
      <c r="Q14" s="476" t="str">
        <f ca="1">IFERROR(INDIRECT(Tabla_Menu[[#This Row],[Nivel 2]]&amp;IDIOMA)&amp;IF(Tabla_Menu[[#This Row],[Nivel]]="",""," "&amp;Tabla_Menu[[#This Row],['[Teclas']]]),"")</f>
        <v>PERSONALIZAR DICCIONARIO [Ctrl+May+D]</v>
      </c>
      <c r="R14" s="477" t="s">
        <v>18325</v>
      </c>
      <c r="S14" s="664">
        <v>2</v>
      </c>
      <c r="T14" s="664" t="s">
        <v>18295</v>
      </c>
      <c r="U14" s="664" t="s">
        <v>18320</v>
      </c>
      <c r="V14" s="664" t="s">
        <v>18326</v>
      </c>
      <c r="W14" s="664" t="s">
        <v>18327</v>
      </c>
      <c r="X14" s="665" t="s">
        <v>18328</v>
      </c>
      <c r="Y14" s="666" t="str">
        <f ca="1">IF(OR(Tabla_Menu[[#This Row],[Nivel]]="",IFERROR(SEARCH(MID(CELL("nombrearchivo"),FIND(".xlsm]",CELL("nombrearchivo"),1)+6,100),Tabla_Menu[[#This Row],[HOJAS NO MUESTRA]],1),0)&gt;0),"N/A","")</f>
        <v/>
      </c>
      <c r="Z14" s="664">
        <f ca="1">IF(Tabla_Menu[[#This Row],[N/A]]="",,COUNTIF(Tabla_Menu[&amp;],Tabla_Menu[[#This Row],[&amp;]]))</f>
        <v>0</v>
      </c>
      <c r="AA14" s="476" t="str">
        <f ca="1">Tabla_Menu[[#This Row],[Nivel]]&amp;Tabla_Menu[[#This Row],[N/A]]</f>
        <v>IR A…</v>
      </c>
      <c r="AB1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F14" s="146" t="s">
        <v>115</v>
      </c>
    </row>
    <row r="15" spans="1:32" outlineLevel="1" x14ac:dyDescent="0.25">
      <c r="A15" s="317" t="str">
        <f t="shared" ref="A15:A20" si="4">$A$1&amp;B15&amp;"_"&amp;C15&amp;"_"&amp;$A$2</f>
        <v>Z_ML_01_</v>
      </c>
      <c r="B15" s="317" t="str">
        <f>$B$14</f>
        <v>ML</v>
      </c>
      <c r="C15" s="317" t="s">
        <v>189</v>
      </c>
      <c r="D15" s="658"/>
      <c r="E15" s="585" t="str">
        <f>IFERROR(IF(D15&lt;&gt;"",D15,HLOOKUP($E$2,$F$2:K15,ROW(D15)-1,0)),F15)</f>
        <v>CÓDIGOS 
ESPECIALES</v>
      </c>
      <c r="F15" s="585" t="s">
        <v>422</v>
      </c>
      <c r="G15" s="585" t="s">
        <v>1109</v>
      </c>
      <c r="H15" s="585" t="s">
        <v>391</v>
      </c>
      <c r="I15" s="585" t="s">
        <v>392</v>
      </c>
      <c r="J15" s="585" t="s">
        <v>393</v>
      </c>
      <c r="K15" s="585" t="s">
        <v>765</v>
      </c>
      <c r="L15" s="585" t="s">
        <v>18837</v>
      </c>
      <c r="M15" s="585" t="str">
        <f t="shared" si="2"/>
        <v>CÓDIGOS 
ESPECIALES</v>
      </c>
      <c r="N15" s="146" t="s">
        <v>115</v>
      </c>
      <c r="O15" s="664">
        <f ca="1">IF(Tabla_Menu[[#This Row],[Nivel]]=P14,0,COUNTIF(Tabla_Menu[Nivel],Tabla_Menu[[#This Row],[Nivel]]))</f>
        <v>0</v>
      </c>
      <c r="P15" s="474" t="str">
        <f ca="1">IFERROR(INDIRECT(Tabla_Menu[[#This Row],[Nivel 1]]&amp;IDIOMA),"")</f>
        <v>IR A…</v>
      </c>
      <c r="Q15" s="474" t="str">
        <f ca="1">IFERROR(INDIRECT(Tabla_Menu[[#This Row],[Nivel 2]]&amp;IDIOMA)&amp;IF(Tabla_Menu[[#This Row],[Nivel]]="",""," "&amp;Tabla_Menu[[#This Row],['[Teclas']]]),"")</f>
        <v>FORMULARIO [Ctrl+May+F]</v>
      </c>
      <c r="R15" s="475" t="s">
        <v>18329</v>
      </c>
      <c r="S15" s="660">
        <v>5</v>
      </c>
      <c r="T15" s="660" t="s">
        <v>18304</v>
      </c>
      <c r="U15" s="660" t="s">
        <v>18320</v>
      </c>
      <c r="V15" s="660" t="s">
        <v>18330</v>
      </c>
      <c r="W15" s="660" t="s">
        <v>18331</v>
      </c>
      <c r="X15" s="662" t="s">
        <v>18332</v>
      </c>
      <c r="Y15" s="663" t="str">
        <f ca="1">IF(OR(Tabla_Menu[[#This Row],[Nivel]]="",IFERROR(SEARCH(MID(CELL("nombrearchivo"),FIND(".xlsm]",CELL("nombrearchivo"),1)+6,100),Tabla_Menu[[#This Row],[HOJAS NO MUESTRA]],1),0)&gt;0),"N/A","")</f>
        <v/>
      </c>
      <c r="Z15" s="660">
        <f ca="1">IF(Tabla_Menu[[#This Row],[N/A]]="",,COUNTIF(Tabla_Menu[&amp;],Tabla_Menu[[#This Row],[&amp;]]))</f>
        <v>0</v>
      </c>
      <c r="AA15" s="474" t="str">
        <f ca="1">Tabla_Menu[[#This Row],[Nivel]]&amp;Tabla_Menu[[#This Row],[N/A]]</f>
        <v>IR A…</v>
      </c>
      <c r="AB1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F15" s="146" t="s">
        <v>115</v>
      </c>
    </row>
    <row r="16" spans="1:32" outlineLevel="1" x14ac:dyDescent="0.25">
      <c r="A16" s="318" t="str">
        <f t="shared" si="4"/>
        <v>Z_ML_02_</v>
      </c>
      <c r="B16" s="318" t="str">
        <f t="shared" ref="B16:B30" si="5">$B$14</f>
        <v>ML</v>
      </c>
      <c r="C16" s="318" t="s">
        <v>190</v>
      </c>
      <c r="D16" s="659"/>
      <c r="E16" s="586" t="str">
        <f>IFERROR(IF(D16&lt;&gt;"",D16,HLOOKUP($E$2,$F$2:K16,ROW(D16)-1,0)),F16)</f>
        <v>FÓRMULA</v>
      </c>
      <c r="F16" s="586" t="s">
        <v>110</v>
      </c>
      <c r="G16" s="586" t="s">
        <v>179</v>
      </c>
      <c r="H16" s="586" t="s">
        <v>164</v>
      </c>
      <c r="I16" s="586" t="s">
        <v>110</v>
      </c>
      <c r="J16" s="586" t="s">
        <v>179</v>
      </c>
      <c r="K16" s="586" t="s">
        <v>751</v>
      </c>
      <c r="L16" s="586" t="s">
        <v>18827</v>
      </c>
      <c r="M16" s="586" t="str">
        <f t="shared" si="2"/>
        <v>FÓRMULA</v>
      </c>
      <c r="N16" s="146" t="s">
        <v>115</v>
      </c>
      <c r="O16" s="664">
        <f ca="1">IF(Tabla_Menu[[#This Row],[Nivel]]=P15,0,COUNTIF(Tabla_Menu[Nivel],Tabla_Menu[[#This Row],[Nivel]]))</f>
        <v>0</v>
      </c>
      <c r="P16" s="476" t="str">
        <f ca="1">IFERROR(INDIRECT(Tabla_Menu[[#This Row],[Nivel 1]]&amp;IDIOMA),"")</f>
        <v>IR A…</v>
      </c>
      <c r="Q16" s="476" t="str">
        <f ca="1">IFERROR(INDIRECT(Tabla_Menu[[#This Row],[Nivel 2]]&amp;IDIOMA)&amp;IF(Tabla_Menu[[#This Row],[Nivel]]="",""," "&amp;Tabla_Menu[[#This Row],['[Teclas']]]),"")</f>
        <v>BANCO PREGUNTAS [Ctrl+May+B]</v>
      </c>
      <c r="R16" s="477" t="s">
        <v>18333</v>
      </c>
      <c r="S16" s="664">
        <v>8</v>
      </c>
      <c r="T16" s="664" t="s">
        <v>18295</v>
      </c>
      <c r="U16" s="664" t="s">
        <v>18320</v>
      </c>
      <c r="V16" s="664" t="s">
        <v>18334</v>
      </c>
      <c r="W16" s="664" t="s">
        <v>18335</v>
      </c>
      <c r="X16" s="665" t="s">
        <v>18336</v>
      </c>
      <c r="Y16" s="666" t="str">
        <f ca="1">IF(OR(Tabla_Menu[[#This Row],[Nivel]]="",IFERROR(SEARCH(MID(CELL("nombrearchivo"),FIND(".xlsm]",CELL("nombrearchivo"),1)+6,100),Tabla_Menu[[#This Row],[HOJAS NO MUESTRA]],1),0)&gt;0),"N/A","")</f>
        <v/>
      </c>
      <c r="Z16" s="664">
        <f ca="1">IF(Tabla_Menu[[#This Row],[N/A]]="",,COUNTIF(Tabla_Menu[&amp;],Tabla_Menu[[#This Row],[&amp;]]))</f>
        <v>0</v>
      </c>
      <c r="AA16" s="476" t="str">
        <f ca="1">Tabla_Menu[[#This Row],[Nivel]]&amp;Tabla_Menu[[#This Row],[N/A]]</f>
        <v>IR A…</v>
      </c>
      <c r="AB1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F16" s="146" t="s">
        <v>115</v>
      </c>
    </row>
    <row r="17" spans="1:32" outlineLevel="1" x14ac:dyDescent="0.25">
      <c r="A17" s="317" t="str">
        <f t="shared" si="4"/>
        <v>Z_ML_03_</v>
      </c>
      <c r="B17" s="317" t="str">
        <f t="shared" si="5"/>
        <v>ML</v>
      </c>
      <c r="C17" s="317" t="s">
        <v>191</v>
      </c>
      <c r="D17" s="658"/>
      <c r="E17" s="585" t="str">
        <f>IFERROR(IF(D17&lt;&gt;"",D17,HLOOKUP($E$2,$F$2:K17,ROW(D17)-1,0)),F17)</f>
        <v>SUPERÍNDICE</v>
      </c>
      <c r="F17" s="585" t="s">
        <v>108</v>
      </c>
      <c r="G17" s="585" t="s">
        <v>154</v>
      </c>
      <c r="H17" s="585" t="s">
        <v>165</v>
      </c>
      <c r="I17" s="585" t="s">
        <v>713</v>
      </c>
      <c r="J17" s="585" t="s">
        <v>180</v>
      </c>
      <c r="K17" s="585" t="s">
        <v>752</v>
      </c>
      <c r="L17" s="585" t="s">
        <v>18838</v>
      </c>
      <c r="M17" s="585" t="str">
        <f t="shared" si="2"/>
        <v>SUPERÍNDICE</v>
      </c>
      <c r="N17" s="146" t="s">
        <v>115</v>
      </c>
      <c r="O17" s="664">
        <f ca="1">IF(Tabla_Menu[[#This Row],[Nivel]]=P16,0,COUNTIF(Tabla_Menu[Nivel],Tabla_Menu[[#This Row],[Nivel]]))</f>
        <v>8</v>
      </c>
      <c r="P17" s="474" t="str">
        <f ca="1">IFERROR(INDIRECT(Tabla_Menu[[#This Row],[Nivel 1]]&amp;IDIOMA),"")</f>
        <v>EXPORTAR / IMPORTAR</v>
      </c>
      <c r="Q17" s="474" t="str">
        <f ca="1">IFERROR(INDIRECT(Tabla_Menu[[#This Row],[Nivel 2]]&amp;IDIOMA)&amp;IF(Tabla_Menu[[#This Row],[Nivel]]="",""," "&amp;Tabla_Menu[[#This Row],['[Teclas']]]),"")</f>
        <v>IMPORTAR DE LIBRO EXCEL [Alt+Ctrl+m]</v>
      </c>
      <c r="R17" s="475" t="s">
        <v>18337</v>
      </c>
      <c r="S17" s="660">
        <v>263</v>
      </c>
      <c r="T17" s="660" t="s">
        <v>18295</v>
      </c>
      <c r="U17" s="660" t="s">
        <v>18338</v>
      </c>
      <c r="V17" s="660" t="s">
        <v>18339</v>
      </c>
      <c r="W17" s="660" t="s">
        <v>18700</v>
      </c>
      <c r="X17" s="662" t="s">
        <v>18302</v>
      </c>
      <c r="Y17" s="663" t="str">
        <f ca="1">IF(OR(Tabla_Menu[[#This Row],[Nivel]]="",IFERROR(SEARCH(MID(CELL("nombrearchivo"),FIND(".xlsm]",CELL("nombrearchivo"),1)+6,100),Tabla_Menu[[#This Row],[HOJAS NO MUESTRA]],1),0)&gt;0),"N/A","")</f>
        <v/>
      </c>
      <c r="Z17" s="660">
        <f ca="1">IF(Tabla_Menu[[#This Row],[N/A]]="",,COUNTIF(Tabla_Menu[&amp;],Tabla_Menu[[#This Row],[&amp;]]))</f>
        <v>0</v>
      </c>
      <c r="AA17" s="474" t="str">
        <f ca="1">Tabla_Menu[[#This Row],[Nivel]]&amp;Tabla_Menu[[#This Row],[N/A]]</f>
        <v>EXPORTAR / IMPORTAR</v>
      </c>
      <c r="AB1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F17" s="146" t="s">
        <v>115</v>
      </c>
    </row>
    <row r="18" spans="1:32" outlineLevel="1" x14ac:dyDescent="0.25">
      <c r="A18" s="318" t="str">
        <f t="shared" si="4"/>
        <v>Z_ML_04_</v>
      </c>
      <c r="B18" s="318" t="str">
        <f t="shared" si="5"/>
        <v>ML</v>
      </c>
      <c r="C18" s="318" t="s">
        <v>192</v>
      </c>
      <c r="D18" s="659"/>
      <c r="E18" s="586" t="str">
        <f>IFERROR(IF(D18&lt;&gt;"",D18,HLOOKUP($E$2,$F$2:K18,ROW(D18)-1,0)),F18)</f>
        <v>SUBÍNDICE</v>
      </c>
      <c r="F18" s="586" t="s">
        <v>109</v>
      </c>
      <c r="G18" s="586" t="s">
        <v>155</v>
      </c>
      <c r="H18" s="586" t="s">
        <v>166</v>
      </c>
      <c r="I18" s="586" t="s">
        <v>171</v>
      </c>
      <c r="J18" s="586" t="s">
        <v>181</v>
      </c>
      <c r="K18" s="586" t="s">
        <v>753</v>
      </c>
      <c r="L18" s="586" t="s">
        <v>18839</v>
      </c>
      <c r="M18" s="586" t="str">
        <f t="shared" si="2"/>
        <v>SUBÍNDICE</v>
      </c>
      <c r="N18" s="146" t="s">
        <v>115</v>
      </c>
      <c r="O18" s="664">
        <f ca="1">IF(Tabla_Menu[[#This Row],[Nivel]]=P17,0,COUNTIF(Tabla_Menu[Nivel],Tabla_Menu[[#This Row],[Nivel]]))</f>
        <v>0</v>
      </c>
      <c r="P18" s="476" t="str">
        <f ca="1">IFERROR(INDIRECT(Tabla_Menu[[#This Row],[Nivel 1]]&amp;IDIOMA),"")</f>
        <v>EXPORTAR / IMPORTAR</v>
      </c>
      <c r="Q18" s="476" t="str">
        <f ca="1">IFERROR(INDIRECT(Tabla_Menu[[#This Row],[Nivel 2]]&amp;IDIOMA)&amp;IF(Tabla_Menu[[#This Row],[Nivel]]="",""," "&amp;Tabla_Menu[[#This Row],['[Teclas']]]),"")</f>
        <v>EXPORTAR A LIBRO EXCEL [Alt+Ctrl+e]</v>
      </c>
      <c r="R18" s="477" t="s">
        <v>18340</v>
      </c>
      <c r="S18" s="664">
        <v>263</v>
      </c>
      <c r="T18" s="664" t="s">
        <v>18295</v>
      </c>
      <c r="U18" s="664" t="s">
        <v>18338</v>
      </c>
      <c r="V18" s="664" t="s">
        <v>18341</v>
      </c>
      <c r="W18" s="664" t="s">
        <v>18702</v>
      </c>
      <c r="X18" s="665" t="s">
        <v>18302</v>
      </c>
      <c r="Y18" s="666" t="str">
        <f ca="1">IF(OR(Tabla_Menu[[#This Row],[Nivel]]="",IFERROR(SEARCH(MID(CELL("nombrearchivo"),FIND(".xlsm]",CELL("nombrearchivo"),1)+6,100),Tabla_Menu[[#This Row],[HOJAS NO MUESTRA]],1),0)&gt;0),"N/A","")</f>
        <v/>
      </c>
      <c r="Z18" s="664">
        <f ca="1">IF(Tabla_Menu[[#This Row],[N/A]]="",,COUNTIF(Tabla_Menu[&amp;],Tabla_Menu[[#This Row],[&amp;]]))</f>
        <v>0</v>
      </c>
      <c r="AA18" s="476" t="str">
        <f ca="1">Tabla_Menu[[#This Row],[Nivel]]&amp;Tabla_Menu[[#This Row],[N/A]]</f>
        <v>EXPORTAR / IMPORTAR</v>
      </c>
      <c r="AB1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F18" s="146" t="s">
        <v>115</v>
      </c>
    </row>
    <row r="19" spans="1:32" outlineLevel="1" x14ac:dyDescent="0.25">
      <c r="A19" s="317" t="str">
        <f t="shared" si="4"/>
        <v>Z_ML_05_</v>
      </c>
      <c r="B19" s="317" t="str">
        <f t="shared" si="5"/>
        <v>ML</v>
      </c>
      <c r="C19" s="317" t="s">
        <v>193</v>
      </c>
      <c r="D19" s="658"/>
      <c r="E19" s="585" t="str">
        <f>IFERROR(IF(D19&lt;&gt;"",D19,HLOOKUP($E$2,$F$2:K19,ROW(D19)-1,0)),F19)</f>
        <v>SALTO LÍNEA</v>
      </c>
      <c r="F19" s="585" t="s">
        <v>151</v>
      </c>
      <c r="G19" s="585" t="s">
        <v>156</v>
      </c>
      <c r="H19" s="585" t="s">
        <v>1111</v>
      </c>
      <c r="I19" s="585" t="s">
        <v>172</v>
      </c>
      <c r="J19" s="585" t="s">
        <v>394</v>
      </c>
      <c r="K19" s="585" t="s">
        <v>754</v>
      </c>
      <c r="L19" s="585" t="s">
        <v>18840</v>
      </c>
      <c r="M19" s="585" t="str">
        <f t="shared" si="2"/>
        <v>SALTO LÍNEA</v>
      </c>
      <c r="N19" s="146" t="s">
        <v>115</v>
      </c>
      <c r="O19" s="664">
        <f ca="1">IF(Tabla_Menu[[#This Row],[Nivel]]=P18,0,COUNTIF(Tabla_Menu[Nivel],Tabla_Menu[[#This Row],[Nivel]]))</f>
        <v>0</v>
      </c>
      <c r="P19" s="474" t="str">
        <f ca="1">IFERROR(INDIRECT(Tabla_Menu[[#This Row],[Nivel 1]]&amp;IDIOMA),"")</f>
        <v>EXPORTAR / IMPORTAR</v>
      </c>
      <c r="Q19" s="474" t="str">
        <f ca="1">IFERROR(INDIRECT(Tabla_Menu[[#This Row],[Nivel 2]]&amp;IDIOMA)&amp;IF(Tabla_Menu[[#This Row],[Nivel]]="",""," "&amp;Tabla_Menu[[#This Row],['[Teclas']]]),"")</f>
        <v>EXPORTAR A MOODLE [Ctrl+May+M]</v>
      </c>
      <c r="R19" s="475" t="s">
        <v>18342</v>
      </c>
      <c r="S19" s="660">
        <v>1100</v>
      </c>
      <c r="T19" s="660" t="s">
        <v>18304</v>
      </c>
      <c r="U19" s="660" t="s">
        <v>18338</v>
      </c>
      <c r="V19" s="660" t="s">
        <v>18343</v>
      </c>
      <c r="W19" s="660" t="s">
        <v>18344</v>
      </c>
      <c r="X19" s="662" t="s">
        <v>18302</v>
      </c>
      <c r="Y19" s="663" t="str">
        <f ca="1">IF(OR(Tabla_Menu[[#This Row],[Nivel]]="",IFERROR(SEARCH(MID(CELL("nombrearchivo"),FIND(".xlsm]",CELL("nombrearchivo"),1)+6,100),Tabla_Menu[[#This Row],[HOJAS NO MUESTRA]],1),0)&gt;0),"N/A","")</f>
        <v/>
      </c>
      <c r="Z19" s="660">
        <f ca="1">IF(Tabla_Menu[[#This Row],[N/A]]="",,COUNTIF(Tabla_Menu[&amp;],Tabla_Menu[[#This Row],[&amp;]]))</f>
        <v>0</v>
      </c>
      <c r="AA19" s="474" t="str">
        <f ca="1">Tabla_Menu[[#This Row],[Nivel]]&amp;Tabla_Menu[[#This Row],[N/A]]</f>
        <v>EXPORTAR / IMPORTAR</v>
      </c>
      <c r="AB1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F19" s="146" t="s">
        <v>115</v>
      </c>
    </row>
    <row r="20" spans="1:32" outlineLevel="1" x14ac:dyDescent="0.25">
      <c r="A20" s="318" t="str">
        <f t="shared" si="4"/>
        <v>Z_ML_06_</v>
      </c>
      <c r="B20" s="318" t="str">
        <f t="shared" si="5"/>
        <v>ML</v>
      </c>
      <c r="C20" s="318" t="s">
        <v>194</v>
      </c>
      <c r="D20" s="659"/>
      <c r="E20" s="586" t="str">
        <f>IFERROR(IF(D20&lt;&gt;"",D20,HLOOKUP($E$2,$F$2:K20,ROW(D20)-1,0)),F20)</f>
        <v>CONCATENAR</v>
      </c>
      <c r="F20" s="586" t="s">
        <v>107</v>
      </c>
      <c r="G20" s="586" t="s">
        <v>157</v>
      </c>
      <c r="H20" s="586" t="s">
        <v>1112</v>
      </c>
      <c r="I20" s="586" t="s">
        <v>107</v>
      </c>
      <c r="J20" s="586" t="s">
        <v>182</v>
      </c>
      <c r="K20" s="586" t="s">
        <v>755</v>
      </c>
      <c r="L20" s="586" t="s">
        <v>18841</v>
      </c>
      <c r="M20" s="586" t="str">
        <f t="shared" si="2"/>
        <v>CONCATENAR</v>
      </c>
      <c r="N20" s="146" t="s">
        <v>115</v>
      </c>
      <c r="O20" s="664">
        <f ca="1">IF(Tabla_Menu[[#This Row],[Nivel]]=P19,0,COUNTIF(Tabla_Menu[Nivel],Tabla_Menu[[#This Row],[Nivel]]))</f>
        <v>0</v>
      </c>
      <c r="P20" s="476" t="str">
        <f ca="1">IFERROR(INDIRECT(Tabla_Menu[[#This Row],[Nivel 1]]&amp;IDIOMA),"")</f>
        <v>EXPORTAR / IMPORTAR</v>
      </c>
      <c r="Q20" s="476" t="str">
        <f ca="1">IFERROR(INDIRECT(Tabla_Menu[[#This Row],[Nivel 2]]&amp;IDIOMA)&amp;IF(Tabla_Menu[[#This Row],[Nivel]]="",""," "&amp;Tabla_Menu[[#This Row],['[Teclas']]]),"")</f>
        <v>EXPORTAR A TEXTO (doc/txt) [Ctrl+May+T]</v>
      </c>
      <c r="R20" s="477" t="s">
        <v>18345</v>
      </c>
      <c r="S20" s="664">
        <v>42</v>
      </c>
      <c r="T20" s="664" t="s">
        <v>18295</v>
      </c>
      <c r="U20" s="664" t="s">
        <v>18338</v>
      </c>
      <c r="V20" s="664" t="s">
        <v>18346</v>
      </c>
      <c r="W20" s="664" t="s">
        <v>18347</v>
      </c>
      <c r="X20" s="665" t="s">
        <v>18302</v>
      </c>
      <c r="Y20" s="666" t="str">
        <f ca="1">IF(OR(Tabla_Menu[[#This Row],[Nivel]]="",IFERROR(SEARCH(MID(CELL("nombrearchivo"),FIND(".xlsm]",CELL("nombrearchivo"),1)+6,100),Tabla_Menu[[#This Row],[HOJAS NO MUESTRA]],1),0)&gt;0),"N/A","")</f>
        <v/>
      </c>
      <c r="Z20" s="664">
        <f ca="1">IF(Tabla_Menu[[#This Row],[N/A]]="",,COUNTIF(Tabla_Menu[&amp;],Tabla_Menu[[#This Row],[&amp;]]))</f>
        <v>0</v>
      </c>
      <c r="AA20" s="476" t="str">
        <f ca="1">Tabla_Menu[[#This Row],[Nivel]]&amp;Tabla_Menu[[#This Row],[N/A]]</f>
        <v>EXPORTAR / IMPORTAR</v>
      </c>
      <c r="AB2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F20" s="146" t="s">
        <v>115</v>
      </c>
    </row>
    <row r="21" spans="1:32" outlineLevel="1" x14ac:dyDescent="0.25">
      <c r="A21" s="317" t="str">
        <f>$A$1&amp;B21&amp;"_"&amp;C21&amp;"_"&amp;$A$2</f>
        <v>Z_ML_07_</v>
      </c>
      <c r="B21" s="317" t="str">
        <f t="shared" si="5"/>
        <v>ML</v>
      </c>
      <c r="C21" s="317" t="s">
        <v>195</v>
      </c>
      <c r="D21" s="658"/>
      <c r="E21" s="585" t="str">
        <f>IFERROR(IF(D21&lt;&gt;"",D21,HLOOKUP($E$2,$F$2:K21,ROW(D21)-1,0)),F21)</f>
        <v>NEGRITA</v>
      </c>
      <c r="F21" s="585" t="s">
        <v>161</v>
      </c>
      <c r="G21" s="585" t="s">
        <v>163</v>
      </c>
      <c r="H21" s="585" t="s">
        <v>1113</v>
      </c>
      <c r="I21" s="585" t="s">
        <v>173</v>
      </c>
      <c r="J21" s="585" t="s">
        <v>163</v>
      </c>
      <c r="K21" s="585" t="s">
        <v>756</v>
      </c>
      <c r="L21" s="585" t="s">
        <v>18842</v>
      </c>
      <c r="M21" s="585" t="str">
        <f t="shared" si="2"/>
        <v>NEGRITA</v>
      </c>
      <c r="N21" s="146" t="s">
        <v>115</v>
      </c>
      <c r="O21" s="664">
        <f ca="1">IF(Tabla_Menu[[#This Row],[Nivel]]=P20,0,COUNTIF(Tabla_Menu[Nivel],Tabla_Menu[[#This Row],[Nivel]]))</f>
        <v>0</v>
      </c>
      <c r="P21" s="474" t="str">
        <f ca="1">IFERROR(INDIRECT(Tabla_Menu[[#This Row],[Nivel 1]]&amp;IDIOMA),"")</f>
        <v>EXPORTAR / IMPORTAR</v>
      </c>
      <c r="Q21" s="474" t="str">
        <f ca="1">IFERROR(INDIRECT(Tabla_Menu[[#This Row],[Nivel 2]]&amp;IDIOMA)&amp;IF(Tabla_Menu[[#This Row],[Nivel]]="",""," "&amp;Tabla_Menu[[#This Row],['[Teclas']]]),"")</f>
        <v>EXPORTAR A JUEGO [Ctrl+May+J]</v>
      </c>
      <c r="R21" s="475" t="s">
        <v>18348</v>
      </c>
      <c r="S21" s="660">
        <v>1051</v>
      </c>
      <c r="T21" s="660" t="s">
        <v>18295</v>
      </c>
      <c r="U21" s="660" t="s">
        <v>18338</v>
      </c>
      <c r="V21" s="660" t="s">
        <v>18349</v>
      </c>
      <c r="W21" s="660" t="s">
        <v>18350</v>
      </c>
      <c r="X21" s="662" t="s">
        <v>18302</v>
      </c>
      <c r="Y21" s="663" t="str">
        <f ca="1">IF(OR(Tabla_Menu[[#This Row],[Nivel]]="",IFERROR(SEARCH(MID(CELL("nombrearchivo"),FIND(".xlsm]",CELL("nombrearchivo"),1)+6,100),Tabla_Menu[[#This Row],[HOJAS NO MUESTRA]],1),0)&gt;0),"N/A","")</f>
        <v/>
      </c>
      <c r="Z21" s="660">
        <f ca="1">IF(Tabla_Menu[[#This Row],[N/A]]="",,COUNTIF(Tabla_Menu[&amp;],Tabla_Menu[[#This Row],[&amp;]]))</f>
        <v>0</v>
      </c>
      <c r="AA21" s="474" t="str">
        <f ca="1">Tabla_Menu[[#This Row],[Nivel]]&amp;Tabla_Menu[[#This Row],[N/A]]</f>
        <v>EXPORTAR / IMPORTAR</v>
      </c>
      <c r="AB2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F21" s="146" t="s">
        <v>115</v>
      </c>
    </row>
    <row r="22" spans="1:32" outlineLevel="1" x14ac:dyDescent="0.25">
      <c r="A22" s="318" t="str">
        <f>$A$1&amp;B22&amp;"_"&amp;C22&amp;"_"&amp;$A$2</f>
        <v>Z_ML_08_</v>
      </c>
      <c r="B22" s="318" t="str">
        <f t="shared" si="5"/>
        <v>ML</v>
      </c>
      <c r="C22" s="318" t="s">
        <v>196</v>
      </c>
      <c r="D22" s="659"/>
      <c r="E22" s="586" t="str">
        <f>IFERROR(IF(D22&lt;&gt;"",D22,HLOOKUP($E$2,$F$2:K22,ROW(D22)-1,0)),F22)</f>
        <v>ESPACIOS (+1)</v>
      </c>
      <c r="F22" s="586" t="s">
        <v>162</v>
      </c>
      <c r="G22" s="586" t="s">
        <v>757</v>
      </c>
      <c r="H22" s="586" t="s">
        <v>167</v>
      </c>
      <c r="I22" s="586" t="s">
        <v>174</v>
      </c>
      <c r="J22" s="586" t="s">
        <v>183</v>
      </c>
      <c r="K22" s="586" t="s">
        <v>757</v>
      </c>
      <c r="L22" s="586" t="s">
        <v>18843</v>
      </c>
      <c r="M22" s="586" t="str">
        <f t="shared" si="2"/>
        <v>ESPACIOS (+1)</v>
      </c>
      <c r="N22" s="146" t="s">
        <v>115</v>
      </c>
      <c r="O22" s="664">
        <f ca="1">IF(Tabla_Menu[[#This Row],[Nivel]]=P21,0,COUNTIF(Tabla_Menu[Nivel],Tabla_Menu[[#This Row],[Nivel]]))</f>
        <v>0</v>
      </c>
      <c r="P22" s="476" t="str">
        <f ca="1">IFERROR(INDIRECT(Tabla_Menu[[#This Row],[Nivel 1]]&amp;IDIOMA),"")</f>
        <v>EXPORTAR / IMPORTAR</v>
      </c>
      <c r="Q22" s="476" t="str">
        <f ca="1">IFERROR(INDIRECT(Tabla_Menu[[#This Row],[Nivel 2]]&amp;IDIOMA)&amp;IF(Tabla_Menu[[#This Row],[Nivel]]="",""," "&amp;Tabla_Menu[[#This Row],['[Teclas']]]),"")</f>
        <v>CAMBIAR NUMERO INICIAL [Ctrl+l]</v>
      </c>
      <c r="R22" s="477" t="s">
        <v>18351</v>
      </c>
      <c r="S22" s="664">
        <v>91</v>
      </c>
      <c r="T22" s="664" t="s">
        <v>18304</v>
      </c>
      <c r="U22" s="664" t="s">
        <v>18338</v>
      </c>
      <c r="V22" s="664" t="s">
        <v>18352</v>
      </c>
      <c r="W22" s="664" t="s">
        <v>18701</v>
      </c>
      <c r="X22" s="665" t="s">
        <v>18302</v>
      </c>
      <c r="Y22" s="666" t="str">
        <f ca="1">IF(OR(Tabla_Menu[[#This Row],[Nivel]]="",IFERROR(SEARCH(MID(CELL("nombrearchivo"),FIND(".xlsm]",CELL("nombrearchivo"),1)+6,100),Tabla_Menu[[#This Row],[HOJAS NO MUESTRA]],1),0)&gt;0),"N/A","")</f>
        <v/>
      </c>
      <c r="Z22" s="664">
        <f ca="1">IF(Tabla_Menu[[#This Row],[N/A]]="",,COUNTIF(Tabla_Menu[&amp;],Tabla_Menu[[#This Row],[&amp;]]))</f>
        <v>0</v>
      </c>
      <c r="AA22" s="476" t="str">
        <f ca="1">Tabla_Menu[[#This Row],[Nivel]]&amp;Tabla_Menu[[#This Row],[N/A]]</f>
        <v>EXPORTAR / IMPORTAR</v>
      </c>
      <c r="AB2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F22" s="146" t="s">
        <v>115</v>
      </c>
    </row>
    <row r="23" spans="1:32" outlineLevel="1" x14ac:dyDescent="0.25">
      <c r="A23" s="317" t="str">
        <f>$A$1&amp;B23&amp;"_"&amp;C23&amp;"_"&amp;$A$2</f>
        <v>Z_ML_09_</v>
      </c>
      <c r="B23" s="317" t="str">
        <f t="shared" si="5"/>
        <v>ML</v>
      </c>
      <c r="C23" s="317" t="s">
        <v>197</v>
      </c>
      <c r="D23" s="658"/>
      <c r="E23" s="585" t="str">
        <f>IFERROR(IF(D23&lt;&gt;"",D23,HLOOKUP($E$2,$F$2:K23,ROW(D23)-1,0)),F23)</f>
        <v>TEXTO ROJO</v>
      </c>
      <c r="F23" s="585" t="s">
        <v>719</v>
      </c>
      <c r="G23" s="585" t="s">
        <v>722</v>
      </c>
      <c r="H23" s="585" t="s">
        <v>1114</v>
      </c>
      <c r="I23" s="585" t="s">
        <v>726</v>
      </c>
      <c r="J23" s="585" t="s">
        <v>728</v>
      </c>
      <c r="K23" s="585" t="s">
        <v>758</v>
      </c>
      <c r="L23" s="585" t="s">
        <v>18844</v>
      </c>
      <c r="M23" s="585" t="str">
        <f t="shared" si="2"/>
        <v>TEXTO ROJO</v>
      </c>
      <c r="N23" s="146" t="s">
        <v>115</v>
      </c>
      <c r="O23" s="664">
        <f ca="1">IF(Tabla_Menu[[#This Row],[Nivel]]=P22,0,COUNTIF(Tabla_Menu[Nivel],Tabla_Menu[[#This Row],[Nivel]]))</f>
        <v>0</v>
      </c>
      <c r="P23" s="474" t="str">
        <f ca="1">IFERROR(INDIRECT(Tabla_Menu[[#This Row],[Nivel 1]]&amp;IDIOMA),"")</f>
        <v>EXPORTAR / IMPORTAR</v>
      </c>
      <c r="Q23" s="474" t="str">
        <f ca="1">IFERROR(INDIRECT(Tabla_Menu[[#This Row],[Nivel 2]]&amp;IDIOMA)&amp;IF(Tabla_Menu[[#This Row],[Nivel]]="",""," "&amp;Tabla_Menu[[#This Row],['[Teclas']]]),"")</f>
        <v>CAMBIAR NUMERO FINAL [Ctrl+m]</v>
      </c>
      <c r="R23" s="475" t="s">
        <v>18353</v>
      </c>
      <c r="S23" s="660">
        <v>92</v>
      </c>
      <c r="T23" s="660" t="s">
        <v>18295</v>
      </c>
      <c r="U23" s="660" t="s">
        <v>18338</v>
      </c>
      <c r="V23" s="660" t="s">
        <v>18354</v>
      </c>
      <c r="W23" s="660" t="s">
        <v>18355</v>
      </c>
      <c r="X23" s="662" t="s">
        <v>18302</v>
      </c>
      <c r="Y23" s="663" t="str">
        <f ca="1">IF(OR(Tabla_Menu[[#This Row],[Nivel]]="",IFERROR(SEARCH(MID(CELL("nombrearchivo"),FIND(".xlsm]",CELL("nombrearchivo"),1)+6,100),Tabla_Menu[[#This Row],[HOJAS NO MUESTRA]],1),0)&gt;0),"N/A","")</f>
        <v/>
      </c>
      <c r="Z23" s="660">
        <f ca="1">IF(Tabla_Menu[[#This Row],[N/A]]="",,COUNTIF(Tabla_Menu[&amp;],Tabla_Menu[[#This Row],[&amp;]]))</f>
        <v>0</v>
      </c>
      <c r="AA23" s="474" t="str">
        <f ca="1">Tabla_Menu[[#This Row],[Nivel]]&amp;Tabla_Menu[[#This Row],[N/A]]</f>
        <v>EXPORTAR / IMPORTAR</v>
      </c>
      <c r="AB2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F23" s="146" t="s">
        <v>115</v>
      </c>
    </row>
    <row r="24" spans="1:32" outlineLevel="1" x14ac:dyDescent="0.25">
      <c r="A24" s="318" t="str">
        <f t="shared" ref="A24:A79" si="6">$A$1&amp;B24&amp;"_"&amp;C24&amp;"_"&amp;$A$2</f>
        <v>Z_ML_10_</v>
      </c>
      <c r="B24" s="318" t="str">
        <f t="shared" si="5"/>
        <v>ML</v>
      </c>
      <c r="C24" s="318" t="s">
        <v>198</v>
      </c>
      <c r="D24" s="659"/>
      <c r="E24" s="586" t="str">
        <f>IFERROR(IF(D24&lt;&gt;"",D24,HLOOKUP($E$2,$F$2:K24,ROW(D24)-1,0)),F24)</f>
        <v>TEXTO AZUL</v>
      </c>
      <c r="F24" s="586" t="s">
        <v>720</v>
      </c>
      <c r="G24" s="586" t="s">
        <v>723</v>
      </c>
      <c r="H24" s="586" t="s">
        <v>1115</v>
      </c>
      <c r="I24" s="586" t="s">
        <v>720</v>
      </c>
      <c r="J24" s="586" t="s">
        <v>729</v>
      </c>
      <c r="K24" s="586" t="s">
        <v>759</v>
      </c>
      <c r="L24" s="586" t="s">
        <v>18845</v>
      </c>
      <c r="M24" s="586" t="str">
        <f t="shared" si="2"/>
        <v>TEXTO AZUL</v>
      </c>
      <c r="N24" s="146" t="s">
        <v>115</v>
      </c>
      <c r="O24" s="664">
        <f ca="1">IF(Tabla_Menu[[#This Row],[Nivel]]=P23,0,COUNTIF(Tabla_Menu[Nivel],Tabla_Menu[[#This Row],[Nivel]]))</f>
        <v>0</v>
      </c>
      <c r="P24" s="476" t="str">
        <f ca="1">IFERROR(INDIRECT(Tabla_Menu[[#This Row],[Nivel 1]]&amp;IDIOMA),"")</f>
        <v>EXPORTAR / IMPORTAR</v>
      </c>
      <c r="Q24" s="476" t="str">
        <f ca="1">IFERROR(INDIRECT(Tabla_Menu[[#This Row],[Nivel 2]]&amp;IDIOMA)&amp;IF(Tabla_Menu[[#This Row],[Nivel]]="",""," "&amp;Tabla_Menu[[#This Row],['[Teclas']]]),"")</f>
        <v>ACTUALIZAR NUMEROS PREGUNTAS [Ctrl+May+K]</v>
      </c>
      <c r="R24" s="477" t="s">
        <v>18356</v>
      </c>
      <c r="S24" s="664">
        <v>1804</v>
      </c>
      <c r="T24" s="664" t="s">
        <v>18295</v>
      </c>
      <c r="U24" s="664" t="s">
        <v>18338</v>
      </c>
      <c r="V24" s="664" t="s">
        <v>18357</v>
      </c>
      <c r="W24" s="664" t="s">
        <v>18358</v>
      </c>
      <c r="X24" s="665" t="s">
        <v>18302</v>
      </c>
      <c r="Y24" s="666" t="str">
        <f ca="1">IF(OR(Tabla_Menu[[#This Row],[Nivel]]="",IFERROR(SEARCH(MID(CELL("nombrearchivo"),FIND(".xlsm]",CELL("nombrearchivo"),1)+6,100),Tabla_Menu[[#This Row],[HOJAS NO MUESTRA]],1),0)&gt;0),"N/A","")</f>
        <v/>
      </c>
      <c r="Z24" s="664">
        <f ca="1">IF(Tabla_Menu[[#This Row],[N/A]]="",,COUNTIF(Tabla_Menu[&amp;],Tabla_Menu[[#This Row],[&amp;]]))</f>
        <v>0</v>
      </c>
      <c r="AA24" s="476" t="str">
        <f ca="1">Tabla_Menu[[#This Row],[Nivel]]&amp;Tabla_Menu[[#This Row],[N/A]]</f>
        <v>EXPORTAR / IMPORTAR</v>
      </c>
      <c r="AB2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F24" s="146" t="s">
        <v>115</v>
      </c>
    </row>
    <row r="25" spans="1:32" outlineLevel="1" x14ac:dyDescent="0.25">
      <c r="A25" s="317" t="str">
        <f t="shared" si="6"/>
        <v>Z_ML_11_</v>
      </c>
      <c r="B25" s="317" t="str">
        <f t="shared" si="5"/>
        <v>ML</v>
      </c>
      <c r="C25" s="317" t="s">
        <v>199</v>
      </c>
      <c r="D25" s="658"/>
      <c r="E25" s="585" t="str">
        <f>IFERROR(IF(D25&lt;&gt;"",D25,HLOOKUP($E$2,$F$2:K25,ROW(D25)-1,0)),F25)</f>
        <v>OTRO COLOR</v>
      </c>
      <c r="F25" s="585" t="s">
        <v>721</v>
      </c>
      <c r="G25" s="585" t="s">
        <v>724</v>
      </c>
      <c r="H25" s="585" t="s">
        <v>725</v>
      </c>
      <c r="I25" s="585" t="s">
        <v>727</v>
      </c>
      <c r="J25" s="585" t="s">
        <v>730</v>
      </c>
      <c r="K25" s="585" t="s">
        <v>760</v>
      </c>
      <c r="L25" s="585" t="s">
        <v>18846</v>
      </c>
      <c r="M25" s="585" t="str">
        <f t="shared" si="2"/>
        <v>OTRO COLOR</v>
      </c>
      <c r="N25" s="146" t="s">
        <v>115</v>
      </c>
      <c r="O25" s="664">
        <f ca="1">IF(Tabla_Menu[[#This Row],[Nivel]]=P24,0,COUNTIF(Tabla_Menu[Nivel],Tabla_Menu[[#This Row],[Nivel]]))</f>
        <v>4</v>
      </c>
      <c r="P25" s="474" t="str">
        <f ca="1">IFERROR(INDIRECT(Tabla_Menu[[#This Row],[Nivel 1]]&amp;IDIOMA),"")</f>
        <v>MENÚ SUPERIOR</v>
      </c>
      <c r="Q25" s="474" t="str">
        <f ca="1">IFERROR(INDIRECT(Tabla_Menu[[#This Row],[Nivel 2]]&amp;IDIOMA)&amp;IF(Tabla_Menu[[#This Row],[Nivel]]="",""," "&amp;Tabla_Menu[[#This Row],['[Teclas']]]),"")</f>
        <v>LIMPIAR 
DATOS [Alt+Ctrl+f]</v>
      </c>
      <c r="R25" s="475" t="s">
        <v>18359</v>
      </c>
      <c r="S25" s="660">
        <v>20</v>
      </c>
      <c r="T25" s="660" t="s">
        <v>18295</v>
      </c>
      <c r="U25" s="660" t="s">
        <v>18360</v>
      </c>
      <c r="V25" s="660" t="s">
        <v>18361</v>
      </c>
      <c r="W25" s="660" t="s">
        <v>18362</v>
      </c>
      <c r="X25" s="662" t="s">
        <v>18363</v>
      </c>
      <c r="Y25" s="663" t="str">
        <f ca="1">IF(OR(Tabla_Menu[[#This Row],[Nivel]]="",IFERROR(SEARCH(MID(CELL("nombrearchivo"),FIND(".xlsm]",CELL("nombrearchivo"),1)+6,100),Tabla_Menu[[#This Row],[HOJAS NO MUESTRA]],1),0)&gt;0),"N/A","")</f>
        <v>N/A</v>
      </c>
      <c r="Z25" s="660">
        <f ca="1">IF(Tabla_Menu[[#This Row],[N/A]]="",,COUNTIF(Tabla_Menu[&amp;],Tabla_Menu[[#This Row],[&amp;]]))</f>
        <v>4</v>
      </c>
      <c r="AA25" s="474" t="str">
        <f ca="1">Tabla_Menu[[#This Row],[Nivel]]&amp;Tabla_Menu[[#This Row],[N/A]]</f>
        <v>MENÚ SUPERIORN/A</v>
      </c>
      <c r="AB2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F25" s="146" t="s">
        <v>115</v>
      </c>
    </row>
    <row r="26" spans="1:32" outlineLevel="1" x14ac:dyDescent="0.25">
      <c r="A26" s="318" t="str">
        <f t="shared" si="6"/>
        <v>Z_ML_12_</v>
      </c>
      <c r="B26" s="318" t="str">
        <f t="shared" si="5"/>
        <v>ML</v>
      </c>
      <c r="C26" s="318" t="s">
        <v>200</v>
      </c>
      <c r="D26" s="659"/>
      <c r="E26" s="586" t="str">
        <f>IFERROR(IF(D26&lt;&gt;"",D26,HLOOKUP($E$2,$F$2:K26,ROW(D26)-1,0)),F26)</f>
        <v>INSERTAR
IMÁGENES</v>
      </c>
      <c r="F26" s="586" t="s">
        <v>387</v>
      </c>
      <c r="G26" s="586" t="s">
        <v>388</v>
      </c>
      <c r="H26" s="586" t="s">
        <v>386</v>
      </c>
      <c r="I26" s="586" t="s">
        <v>389</v>
      </c>
      <c r="J26" s="586" t="s">
        <v>390</v>
      </c>
      <c r="K26" s="586" t="s">
        <v>766</v>
      </c>
      <c r="L26" s="586" t="s">
        <v>18847</v>
      </c>
      <c r="M26" s="586" t="str">
        <f t="shared" si="2"/>
        <v>INSERTAR
IMÁGENES</v>
      </c>
      <c r="N26" s="146" t="s">
        <v>115</v>
      </c>
      <c r="O26" s="664">
        <f ca="1">IF(Tabla_Menu[[#This Row],[Nivel]]=P25,0,COUNTIF(Tabla_Menu[Nivel],Tabla_Menu[[#This Row],[Nivel]]))</f>
        <v>0</v>
      </c>
      <c r="P26" s="476" t="str">
        <f ca="1">IFERROR(INDIRECT(Tabla_Menu[[#This Row],[Nivel 1]]&amp;IDIOMA),"")</f>
        <v>MENÚ SUPERIOR</v>
      </c>
      <c r="Q26" s="476" t="str">
        <f ca="1">IFERROR(INDIRECT(Tabla_Menu[[#This Row],[Nivel 2]]&amp;IDIOMA)&amp;IF(Tabla_Menu[[#This Row],[Nivel]]="",""," "&amp;Tabla_Menu[[#This Row],['[Teclas']]]),"")</f>
        <v>GUARDAR 
PREGUNTAS [Ctrl+h]</v>
      </c>
      <c r="R26" s="477" t="s">
        <v>18364</v>
      </c>
      <c r="S26" s="664">
        <v>3</v>
      </c>
      <c r="T26" s="664" t="s">
        <v>18295</v>
      </c>
      <c r="U26" s="664" t="s">
        <v>18360</v>
      </c>
      <c r="V26" s="664" t="s">
        <v>18365</v>
      </c>
      <c r="W26" s="664" t="s">
        <v>18366</v>
      </c>
      <c r="X26" s="665" t="s">
        <v>18367</v>
      </c>
      <c r="Y26" s="666" t="str">
        <f ca="1">IF(OR(Tabla_Menu[[#This Row],[Nivel]]="",IFERROR(SEARCH(MID(CELL("nombrearchivo"),FIND(".xlsm]",CELL("nombrearchivo"),1)+6,100),Tabla_Menu[[#This Row],[HOJAS NO MUESTRA]],1),0)&gt;0),"N/A","")</f>
        <v>N/A</v>
      </c>
      <c r="Z26" s="664">
        <f ca="1">IF(Tabla_Menu[[#This Row],[N/A]]="",,COUNTIF(Tabla_Menu[&amp;],Tabla_Menu[[#This Row],[&amp;]]))</f>
        <v>4</v>
      </c>
      <c r="AA26" s="476" t="str">
        <f ca="1">Tabla_Menu[[#This Row],[Nivel]]&amp;Tabla_Menu[[#This Row],[N/A]]</f>
        <v>MENÚ SUPERIORN/A</v>
      </c>
      <c r="AB2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F26" s="146" t="s">
        <v>115</v>
      </c>
    </row>
    <row r="27" spans="1:32" outlineLevel="1" x14ac:dyDescent="0.25">
      <c r="A27" s="317" t="str">
        <f t="shared" si="6"/>
        <v>Z_ML_13_</v>
      </c>
      <c r="B27" s="317" t="str">
        <f t="shared" si="5"/>
        <v>ML</v>
      </c>
      <c r="C27" s="317" t="s">
        <v>201</v>
      </c>
      <c r="D27" s="658"/>
      <c r="E27" s="585" t="str">
        <f>IFERROR(IF(D27&lt;&gt;"",D27,HLOOKUP($E$2,$F$2:K27,ROW(D27)-1,0)),F27)</f>
        <v>LISTA DESPLEGABLE CATEGORÍAS</v>
      </c>
      <c r="F27" s="585" t="s">
        <v>113</v>
      </c>
      <c r="G27" s="585" t="s">
        <v>1110</v>
      </c>
      <c r="H27" s="585" t="s">
        <v>1116</v>
      </c>
      <c r="I27" s="585" t="s">
        <v>175</v>
      </c>
      <c r="J27" s="585" t="s">
        <v>184</v>
      </c>
      <c r="K27" s="585" t="s">
        <v>761</v>
      </c>
      <c r="L27" s="585" t="s">
        <v>18848</v>
      </c>
      <c r="M27" s="585" t="str">
        <f t="shared" si="2"/>
        <v>LISTA DESPLEGABLE CATEGORÍAS</v>
      </c>
      <c r="N27" s="146" t="s">
        <v>115</v>
      </c>
      <c r="O27" s="664">
        <f ca="1">IF(Tabla_Menu[[#This Row],[Nivel]]=P26,0,COUNTIF(Tabla_Menu[Nivel],Tabla_Menu[[#This Row],[Nivel]]))</f>
        <v>0</v>
      </c>
      <c r="P27" s="474" t="str">
        <f ca="1">IFERROR(INDIRECT(Tabla_Menu[[#This Row],[Nivel 1]]&amp;IDIOMA),"")</f>
        <v>MENÚ SUPERIOR</v>
      </c>
      <c r="Q27" s="474" t="str">
        <f ca="1">IFERROR(INDIRECT(Tabla_Menu[[#This Row],[Nivel 2]]&amp;IDIOMA)&amp;IF(Tabla_Menu[[#This Row],[Nivel]]="",""," "&amp;Tabla_Menu[[#This Row],['[Teclas']]]),"")</f>
        <v>BORRAR 
PREGUNTAS [Ctrl+k]</v>
      </c>
      <c r="R27" s="475" t="s">
        <v>18368</v>
      </c>
      <c r="S27" s="660">
        <v>47</v>
      </c>
      <c r="T27" s="660" t="s">
        <v>18295</v>
      </c>
      <c r="U27" s="660" t="s">
        <v>18360</v>
      </c>
      <c r="V27" s="660" t="s">
        <v>18369</v>
      </c>
      <c r="W27" s="660" t="s">
        <v>18370</v>
      </c>
      <c r="X27" s="662" t="s">
        <v>18367</v>
      </c>
      <c r="Y27" s="663" t="str">
        <f ca="1">IF(OR(Tabla_Menu[[#This Row],[Nivel]]="",IFERROR(SEARCH(MID(CELL("nombrearchivo"),FIND(".xlsm]",CELL("nombrearchivo"),1)+6,100),Tabla_Menu[[#This Row],[HOJAS NO MUESTRA]],1),0)&gt;0),"N/A","")</f>
        <v>N/A</v>
      </c>
      <c r="Z27" s="660">
        <f ca="1">IF(Tabla_Menu[[#This Row],[N/A]]="",,COUNTIF(Tabla_Menu[&amp;],Tabla_Menu[[#This Row],[&amp;]]))</f>
        <v>4</v>
      </c>
      <c r="AA27" s="474" t="str">
        <f ca="1">Tabla_Menu[[#This Row],[Nivel]]&amp;Tabla_Menu[[#This Row],[N/A]]</f>
        <v>MENÚ SUPERIORN/A</v>
      </c>
      <c r="AB2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F27" s="146" t="s">
        <v>115</v>
      </c>
    </row>
    <row r="28" spans="1:32" outlineLevel="1" x14ac:dyDescent="0.25">
      <c r="A28" s="318" t="str">
        <f t="shared" si="6"/>
        <v>Z_ML_14_</v>
      </c>
      <c r="B28" s="318" t="str">
        <f t="shared" si="5"/>
        <v>ML</v>
      </c>
      <c r="C28" s="318" t="s">
        <v>202</v>
      </c>
      <c r="D28" s="659"/>
      <c r="E28" s="586" t="str">
        <f>IFERROR(IF(D28&lt;&gt;"",D28,HLOOKUP($E$2,$F$2:K28,ROW(D28)-1,0)),F28)</f>
        <v>USAR DATOS VARIABLES</v>
      </c>
      <c r="F28" s="586" t="s">
        <v>126</v>
      </c>
      <c r="G28" s="586" t="s">
        <v>160</v>
      </c>
      <c r="H28" s="586" t="s">
        <v>170</v>
      </c>
      <c r="I28" s="586" t="s">
        <v>178</v>
      </c>
      <c r="J28" s="586" t="s">
        <v>187</v>
      </c>
      <c r="K28" s="586" t="s">
        <v>762</v>
      </c>
      <c r="L28" s="586" t="s">
        <v>18849</v>
      </c>
      <c r="M28" s="586" t="str">
        <f t="shared" si="2"/>
        <v>USAR DATOS VARIABLES</v>
      </c>
      <c r="N28" s="146" t="s">
        <v>115</v>
      </c>
      <c r="O28" s="664">
        <f ca="1">IF(Tabla_Menu[[#This Row],[Nivel]]=P27,0,COUNTIF(Tabla_Menu[Nivel],Tabla_Menu[[#This Row],[Nivel]]))</f>
        <v>0</v>
      </c>
      <c r="P28" s="476" t="str">
        <f ca="1">IFERROR(INDIRECT(Tabla_Menu[[#This Row],[Nivel 1]]&amp;IDIOMA),"")</f>
        <v>MENÚ SUPERIOR</v>
      </c>
      <c r="Q28" s="476" t="str">
        <f ca="1">IFERROR(INDIRECT(Tabla_Menu[[#This Row],[Nivel 2]]&amp;IDIOMA)&amp;IF(Tabla_Menu[[#This Row],[Nivel]]="",""," "&amp;Tabla_Menu[[#This Row],['[Teclas']]]),"")</f>
        <v>ALMACENAR
FORMULAS [Ctrl+w]</v>
      </c>
      <c r="R28" s="477" t="s">
        <v>18371</v>
      </c>
      <c r="S28" s="664">
        <v>26</v>
      </c>
      <c r="T28" s="664" t="s">
        <v>18295</v>
      </c>
      <c r="U28" s="664" t="s">
        <v>18360</v>
      </c>
      <c r="V28" s="664" t="s">
        <v>19161</v>
      </c>
      <c r="W28" s="664" t="s">
        <v>18372</v>
      </c>
      <c r="X28" s="665" t="s">
        <v>18363</v>
      </c>
      <c r="Y28" s="666" t="str">
        <f ca="1">IF(OR(Tabla_Menu[[#This Row],[Nivel]]="",IFERROR(SEARCH(MID(CELL("nombrearchivo"),FIND(".xlsm]",CELL("nombrearchivo"),1)+6,100),Tabla_Menu[[#This Row],[HOJAS NO MUESTRA]],1),0)&gt;0),"N/A","")</f>
        <v>N/A</v>
      </c>
      <c r="Z28" s="664">
        <f ca="1">IF(Tabla_Menu[[#This Row],[N/A]]="",,COUNTIF(Tabla_Menu[&amp;],Tabla_Menu[[#This Row],[&amp;]]))</f>
        <v>4</v>
      </c>
      <c r="AA28" s="476" t="str">
        <f ca="1">Tabla_Menu[[#This Row],[Nivel]]&amp;Tabla_Menu[[#This Row],[N/A]]</f>
        <v>MENÚ SUPERIORN/A</v>
      </c>
      <c r="AB2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F28" s="146" t="s">
        <v>115</v>
      </c>
    </row>
    <row r="29" spans="1:32" outlineLevel="1" x14ac:dyDescent="0.25">
      <c r="A29" s="317" t="str">
        <f t="shared" si="6"/>
        <v>Z_ML_15_</v>
      </c>
      <c r="B29" s="317" t="str">
        <f t="shared" si="5"/>
        <v>ML</v>
      </c>
      <c r="C29" s="317" t="s">
        <v>203</v>
      </c>
      <c r="D29" s="658"/>
      <c r="E29" s="585" t="str">
        <f>IFERROR(IF(D29&lt;&gt;"",D29,HLOOKUP($E$2,$F$2:K29,ROW(D29)-1,0)),F29)</f>
        <v>ACTIVAR</v>
      </c>
      <c r="F29" s="585" t="s">
        <v>111</v>
      </c>
      <c r="G29" s="585" t="s">
        <v>158</v>
      </c>
      <c r="H29" s="585" t="s">
        <v>168</v>
      </c>
      <c r="I29" s="585" t="s">
        <v>176</v>
      </c>
      <c r="J29" s="585" t="s">
        <v>185</v>
      </c>
      <c r="K29" s="585" t="s">
        <v>763</v>
      </c>
      <c r="L29" s="585" t="s">
        <v>18850</v>
      </c>
      <c r="M29" s="585" t="str">
        <f t="shared" si="2"/>
        <v>ACTIVAR</v>
      </c>
      <c r="N29" s="146" t="s">
        <v>115</v>
      </c>
      <c r="O29" s="664">
        <f ca="1">IF(Tabla_Menu[[#This Row],[Nivel]]=P28,0,COUNTIF(Tabla_Menu[Nivel],Tabla_Menu[[#This Row],[Nivel]]))</f>
        <v>12</v>
      </c>
      <c r="P29" s="474" t="str">
        <f ca="1">IFERROR(INDIRECT(Tabla_Menu[[#This Row],[Nivel 1]]&amp;IDIOMA),"")</f>
        <v>MENÚ LATERAL</v>
      </c>
      <c r="Q29" s="474" t="str">
        <f ca="1">IFERROR(INDIRECT(Tabla_Menu[[#This Row],[Nivel 2]]&amp;IDIOMA)&amp;IF(Tabla_Menu[[#This Row],[Nivel]]="",""," "&amp;Tabla_Menu[[#This Row],['[Teclas']]]),"")</f>
        <v>CÓDIGOS 
ESPECIALES [Ctrl+May+C]</v>
      </c>
      <c r="R29" s="475" t="s">
        <v>18373</v>
      </c>
      <c r="S29" s="660">
        <v>82</v>
      </c>
      <c r="T29" s="660" t="s">
        <v>18295</v>
      </c>
      <c r="U29" s="660" t="s">
        <v>18374</v>
      </c>
      <c r="V29" s="660" t="s">
        <v>18375</v>
      </c>
      <c r="W29" s="660" t="s">
        <v>18376</v>
      </c>
      <c r="X29" s="662" t="s">
        <v>18336</v>
      </c>
      <c r="Y29" s="663" t="str">
        <f ca="1">IF(OR(Tabla_Menu[[#This Row],[Nivel]]="",IFERROR(SEARCH(MID(CELL("nombrearchivo"),FIND(".xlsm]",CELL("nombrearchivo"),1)+6,100),Tabla_Menu[[#This Row],[HOJAS NO MUESTRA]],1),0)&gt;0),"N/A","")</f>
        <v/>
      </c>
      <c r="Z29" s="660">
        <f ca="1">IF(Tabla_Menu[[#This Row],[N/A]]="",,COUNTIF(Tabla_Menu[&amp;],Tabla_Menu[[#This Row],[&amp;]]))</f>
        <v>0</v>
      </c>
      <c r="AA29" s="474" t="str">
        <f ca="1">Tabla_Menu[[#This Row],[Nivel]]&amp;Tabla_Menu[[#This Row],[N/A]]</f>
        <v>MENÚ LATERAL</v>
      </c>
      <c r="AB2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F29" s="146" t="s">
        <v>115</v>
      </c>
    </row>
    <row r="30" spans="1:32" outlineLevel="1" x14ac:dyDescent="0.25">
      <c r="A30" s="318" t="str">
        <f>$A$1&amp;B30&amp;"_"&amp;C30&amp;"_"&amp;$A$2</f>
        <v>Z_ML_16_</v>
      </c>
      <c r="B30" s="318" t="str">
        <f t="shared" si="5"/>
        <v>ML</v>
      </c>
      <c r="C30" s="318" t="s">
        <v>204</v>
      </c>
      <c r="D30" s="659"/>
      <c r="E30" s="586" t="str">
        <f>IFERROR(IF(D30&lt;&gt;"",D30,HLOOKUP($E$2,$F$2:K30,ROW(D30)-1,0)),F30)</f>
        <v>DESACTIVAR</v>
      </c>
      <c r="F30" s="586" t="s">
        <v>112</v>
      </c>
      <c r="G30" s="586" t="s">
        <v>159</v>
      </c>
      <c r="H30" s="586" t="s">
        <v>169</v>
      </c>
      <c r="I30" s="586" t="s">
        <v>177</v>
      </c>
      <c r="J30" s="586" t="s">
        <v>186</v>
      </c>
      <c r="K30" s="586" t="s">
        <v>764</v>
      </c>
      <c r="L30" s="586" t="s">
        <v>18828</v>
      </c>
      <c r="M30" s="586" t="str">
        <f t="shared" si="2"/>
        <v>DESACTIVAR</v>
      </c>
      <c r="N30" s="146" t="s">
        <v>115</v>
      </c>
      <c r="O30" s="664">
        <f ca="1">IF(Tabla_Menu[[#This Row],[Nivel]]=P29,0,COUNTIF(Tabla_Menu[Nivel],Tabla_Menu[[#This Row],[Nivel]]))</f>
        <v>0</v>
      </c>
      <c r="P30" s="476" t="str">
        <f ca="1">IFERROR(INDIRECT(Tabla_Menu[[#This Row],[Nivel 1]]&amp;IDIOMA),"")</f>
        <v>MENÚ LATERAL</v>
      </c>
      <c r="Q30" s="476" t="str">
        <f ca="1">IFERROR(INDIRECT(Tabla_Menu[[#This Row],[Nivel 2]]&amp;IDIOMA)&amp;IF(Tabla_Menu[[#This Row],[Nivel]]="",""," "&amp;Tabla_Menu[[#This Row],['[Teclas']]]),"")</f>
        <v>FÓRMULA [Ctrl+f]</v>
      </c>
      <c r="R30" s="477" t="s">
        <v>18377</v>
      </c>
      <c r="S30" s="664">
        <v>807</v>
      </c>
      <c r="T30" s="664" t="s">
        <v>18304</v>
      </c>
      <c r="U30" s="664" t="s">
        <v>18374</v>
      </c>
      <c r="V30" s="664" t="s">
        <v>18378</v>
      </c>
      <c r="W30" s="664" t="s">
        <v>18379</v>
      </c>
      <c r="X30" s="665" t="s">
        <v>18336</v>
      </c>
      <c r="Y30" s="666" t="str">
        <f ca="1">IF(OR(Tabla_Menu[[#This Row],[Nivel]]="",IFERROR(SEARCH(MID(CELL("nombrearchivo"),FIND(".xlsm]",CELL("nombrearchivo"),1)+6,100),Tabla_Menu[[#This Row],[HOJAS NO MUESTRA]],1),0)&gt;0),"N/A","")</f>
        <v/>
      </c>
      <c r="Z30" s="664">
        <f ca="1">IF(Tabla_Menu[[#This Row],[N/A]]="",,COUNTIF(Tabla_Menu[&amp;],Tabla_Menu[[#This Row],[&amp;]]))</f>
        <v>0</v>
      </c>
      <c r="AA30" s="476" t="str">
        <f ca="1">Tabla_Menu[[#This Row],[Nivel]]&amp;Tabla_Menu[[#This Row],[N/A]]</f>
        <v>MENÚ LATERAL</v>
      </c>
      <c r="AB3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F30" s="146" t="s">
        <v>115</v>
      </c>
    </row>
    <row r="31" spans="1:32" x14ac:dyDescent="0.25">
      <c r="A31" s="316" t="str">
        <f t="shared" si="6"/>
        <v>Z_DG_00_</v>
      </c>
      <c r="B31" s="316" t="s">
        <v>144</v>
      </c>
      <c r="C31" s="316" t="s">
        <v>188</v>
      </c>
      <c r="D31" s="657"/>
      <c r="E31" s="584" t="str">
        <f>IFERROR(IF(D31&lt;&gt;"",D31,HLOOKUP($E$2,$F$2:K31,ROW(D31)-1,0)),F31)</f>
        <v>DATOS GENERALES</v>
      </c>
      <c r="F31" s="584" t="s">
        <v>123</v>
      </c>
      <c r="G31" s="584" t="s">
        <v>127</v>
      </c>
      <c r="H31" s="584" t="s">
        <v>294</v>
      </c>
      <c r="I31" s="584" t="s">
        <v>139</v>
      </c>
      <c r="J31" s="584" t="s">
        <v>319</v>
      </c>
      <c r="K31" s="584" t="s">
        <v>773</v>
      </c>
      <c r="L31" s="584" t="s">
        <v>18851</v>
      </c>
      <c r="M31" s="584" t="str">
        <f t="shared" si="2"/>
        <v>DATOS GENERALES</v>
      </c>
      <c r="N31" s="146" t="s">
        <v>115</v>
      </c>
      <c r="O31" s="664">
        <f ca="1">IF(Tabla_Menu[[#This Row],[Nivel]]=P30,0,COUNTIF(Tabla_Menu[Nivel],Tabla_Menu[[#This Row],[Nivel]]))</f>
        <v>0</v>
      </c>
      <c r="P31" s="474" t="str">
        <f ca="1">IFERROR(INDIRECT(Tabla_Menu[[#This Row],[Nivel 1]]&amp;IDIOMA),"")</f>
        <v>MENÚ LATERAL</v>
      </c>
      <c r="Q31" s="474" t="str">
        <f ca="1">IFERROR(INDIRECT(Tabla_Menu[[#This Row],[Nivel 2]]&amp;IDIOMA)&amp;IF(Tabla_Menu[[#This Row],[Nivel]]="",""," "&amp;Tabla_Menu[[#This Row],['[Teclas']]]),"")</f>
        <v>SUPERÍNDICE [Ctrl+May+S]</v>
      </c>
      <c r="R31" s="475" t="s">
        <v>18380</v>
      </c>
      <c r="S31" s="660">
        <v>57</v>
      </c>
      <c r="T31" s="660" t="s">
        <v>18295</v>
      </c>
      <c r="U31" s="660" t="s">
        <v>18374</v>
      </c>
      <c r="V31" s="660" t="s">
        <v>18381</v>
      </c>
      <c r="W31" s="660" t="s">
        <v>18382</v>
      </c>
      <c r="X31" s="662" t="s">
        <v>18336</v>
      </c>
      <c r="Y31" s="663" t="str">
        <f ca="1">IF(OR(Tabla_Menu[[#This Row],[Nivel]]="",IFERROR(SEARCH(MID(CELL("nombrearchivo"),FIND(".xlsm]",CELL("nombrearchivo"),1)+6,100),Tabla_Menu[[#This Row],[HOJAS NO MUESTRA]],1),0)&gt;0),"N/A","")</f>
        <v/>
      </c>
      <c r="Z31" s="660">
        <f ca="1">IF(Tabla_Menu[[#This Row],[N/A]]="",,COUNTIF(Tabla_Menu[&amp;],Tabla_Menu[[#This Row],[&amp;]]))</f>
        <v>0</v>
      </c>
      <c r="AA31" s="474" t="str">
        <f ca="1">Tabla_Menu[[#This Row],[Nivel]]&amp;Tabla_Menu[[#This Row],[N/A]]</f>
        <v>MENÚ LATERAL</v>
      </c>
      <c r="AB3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F31" s="146" t="s">
        <v>115</v>
      </c>
    </row>
    <row r="32" spans="1:32" outlineLevel="1" x14ac:dyDescent="0.25">
      <c r="A32" s="317" t="str">
        <f t="shared" si="6"/>
        <v>Z_DG_01_</v>
      </c>
      <c r="B32" s="317" t="str">
        <f>$B$31</f>
        <v>DG</v>
      </c>
      <c r="C32" s="317" t="s">
        <v>189</v>
      </c>
      <c r="D32" s="658"/>
      <c r="E32" s="585" t="str">
        <f>IFERROR(IF(D32&lt;&gt;"",D32,HLOOKUP($E$2,$F$2:K32,ROW(D32)-1,0)),F32)</f>
        <v>Tipo Pregunta</v>
      </c>
      <c r="F32" s="585" t="s">
        <v>252</v>
      </c>
      <c r="G32" s="585" t="s">
        <v>288</v>
      </c>
      <c r="H32" s="585" t="s">
        <v>295</v>
      </c>
      <c r="I32" s="585" t="s">
        <v>355</v>
      </c>
      <c r="J32" s="585" t="s">
        <v>320</v>
      </c>
      <c r="K32" s="585" t="s">
        <v>774</v>
      </c>
      <c r="L32" s="585" t="s">
        <v>18870</v>
      </c>
      <c r="M32" s="585" t="str">
        <f t="shared" si="2"/>
        <v>Tipo Pregunta</v>
      </c>
      <c r="N32" s="146" t="s">
        <v>115</v>
      </c>
      <c r="O32" s="664">
        <f ca="1">IF(Tabla_Menu[[#This Row],[Nivel]]=P31,0,COUNTIF(Tabla_Menu[Nivel],Tabla_Menu[[#This Row],[Nivel]]))</f>
        <v>0</v>
      </c>
      <c r="P32" s="476" t="str">
        <f ca="1">IFERROR(INDIRECT(Tabla_Menu[[#This Row],[Nivel 1]]&amp;IDIOMA),"")</f>
        <v>MENÚ LATERAL</v>
      </c>
      <c r="Q32" s="476" t="str">
        <f ca="1">IFERROR(INDIRECT(Tabla_Menu[[#This Row],[Nivel 2]]&amp;IDIOMA)&amp;IF(Tabla_Menu[[#This Row],[Nivel]]="",""," "&amp;Tabla_Menu[[#This Row],['[Teclas']]]),"")</f>
        <v>SUBÍNDICE [Ctrl+May+X]</v>
      </c>
      <c r="R32" s="477" t="s">
        <v>18383</v>
      </c>
      <c r="S32" s="664">
        <v>58</v>
      </c>
      <c r="T32" s="664" t="s">
        <v>18295</v>
      </c>
      <c r="U32" s="664" t="s">
        <v>18374</v>
      </c>
      <c r="V32" s="664" t="s">
        <v>18384</v>
      </c>
      <c r="W32" s="664" t="s">
        <v>18385</v>
      </c>
      <c r="X32" s="665" t="s">
        <v>18336</v>
      </c>
      <c r="Y32" s="666" t="str">
        <f ca="1">IF(OR(Tabla_Menu[[#This Row],[Nivel]]="",IFERROR(SEARCH(MID(CELL("nombrearchivo"),FIND(".xlsm]",CELL("nombrearchivo"),1)+6,100),Tabla_Menu[[#This Row],[HOJAS NO MUESTRA]],1),0)&gt;0),"N/A","")</f>
        <v/>
      </c>
      <c r="Z32" s="664">
        <f ca="1">IF(Tabla_Menu[[#This Row],[N/A]]="",,COUNTIF(Tabla_Menu[&amp;],Tabla_Menu[[#This Row],[&amp;]]))</f>
        <v>0</v>
      </c>
      <c r="AA32" s="476" t="str">
        <f ca="1">Tabla_Menu[[#This Row],[Nivel]]&amp;Tabla_Menu[[#This Row],[N/A]]</f>
        <v>MENÚ LATERAL</v>
      </c>
      <c r="AB3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F32" s="146" t="s">
        <v>115</v>
      </c>
    </row>
    <row r="33" spans="1:32" outlineLevel="1" x14ac:dyDescent="0.25">
      <c r="A33" s="318" t="str">
        <f t="shared" si="6"/>
        <v>Z_DG_02_</v>
      </c>
      <c r="B33" s="318" t="str">
        <f t="shared" ref="B33:B72" si="7">$B$31</f>
        <v>DG</v>
      </c>
      <c r="C33" s="318" t="s">
        <v>190</v>
      </c>
      <c r="D33" s="659"/>
      <c r="E33" s="586" t="str">
        <f>IFERROR(IF(D33&lt;&gt;"",D33,HLOOKUP($E$2,$F$2:K33,ROW(D33)-1,0)),F33)</f>
        <v>Título CATEGORÍA</v>
      </c>
      <c r="F33" s="586" t="s">
        <v>19152</v>
      </c>
      <c r="G33" s="586" t="s">
        <v>254</v>
      </c>
      <c r="H33" s="586" t="s">
        <v>1123</v>
      </c>
      <c r="I33" s="586" t="s">
        <v>356</v>
      </c>
      <c r="J33" s="586" t="s">
        <v>321</v>
      </c>
      <c r="K33" s="586" t="s">
        <v>775</v>
      </c>
      <c r="L33" s="586" t="s">
        <v>18871</v>
      </c>
      <c r="M33" s="586" t="str">
        <f t="shared" si="2"/>
        <v>Título CATEGORÍA</v>
      </c>
      <c r="N33" s="146" t="s">
        <v>115</v>
      </c>
      <c r="O33" s="664">
        <f ca="1">IF(Tabla_Menu[[#This Row],[Nivel]]=P32,0,COUNTIF(Tabla_Menu[Nivel],Tabla_Menu[[#This Row],[Nivel]]))</f>
        <v>0</v>
      </c>
      <c r="P33" s="474" t="str">
        <f ca="1">IFERROR(INDIRECT(Tabla_Menu[[#This Row],[Nivel 1]]&amp;IDIOMA),"")</f>
        <v>MENÚ LATERAL</v>
      </c>
      <c r="Q33" s="474" t="str">
        <f ca="1">IFERROR(INDIRECT(Tabla_Menu[[#This Row],[Nivel 2]]&amp;IDIOMA)&amp;IF(Tabla_Menu[[#This Row],[Nivel]]="",""," "&amp;Tabla_Menu[[#This Row],['[Teclas']]]),"")</f>
        <v>SALTO LÍNEA [Ctrl+p]</v>
      </c>
      <c r="R33" s="475" t="s">
        <v>18386</v>
      </c>
      <c r="S33" s="660">
        <v>1282</v>
      </c>
      <c r="T33" s="660" t="s">
        <v>18295</v>
      </c>
      <c r="U33" s="660" t="s">
        <v>18374</v>
      </c>
      <c r="V33" s="660" t="s">
        <v>18387</v>
      </c>
      <c r="W33" s="660" t="s">
        <v>18650</v>
      </c>
      <c r="X33" s="662" t="s">
        <v>18336</v>
      </c>
      <c r="Y33" s="663" t="str">
        <f ca="1">IF(OR(Tabla_Menu[[#This Row],[Nivel]]="",IFERROR(SEARCH(MID(CELL("nombrearchivo"),FIND(".xlsm]",CELL("nombrearchivo"),1)+6,100),Tabla_Menu[[#This Row],[HOJAS NO MUESTRA]],1),0)&gt;0),"N/A","")</f>
        <v/>
      </c>
      <c r="Z33" s="660">
        <f ca="1">IF(Tabla_Menu[[#This Row],[N/A]]="",,COUNTIF(Tabla_Menu[&amp;],Tabla_Menu[[#This Row],[&amp;]]))</f>
        <v>0</v>
      </c>
      <c r="AA33" s="474" t="str">
        <f ca="1">Tabla_Menu[[#This Row],[Nivel]]&amp;Tabla_Menu[[#This Row],[N/A]]</f>
        <v>MENÚ LATERAL</v>
      </c>
      <c r="AB3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F33" s="146" t="s">
        <v>115</v>
      </c>
    </row>
    <row r="34" spans="1:32" outlineLevel="1" x14ac:dyDescent="0.25">
      <c r="A34" s="317" t="str">
        <f t="shared" si="6"/>
        <v>Z_DG_03_</v>
      </c>
      <c r="B34" s="317" t="str">
        <f t="shared" si="7"/>
        <v>DG</v>
      </c>
      <c r="C34" s="317" t="s">
        <v>191</v>
      </c>
      <c r="D34" s="658"/>
      <c r="E34" s="585" t="str">
        <f>IFERROR(IF(D34&lt;&gt;"",D34,HLOOKUP($E$2,$F$2:K34,ROW(D34)-1,0)),F34)</f>
        <v>Título SUBCATEGORÍA</v>
      </c>
      <c r="F34" s="585" t="s">
        <v>255</v>
      </c>
      <c r="G34" s="585" t="s">
        <v>256</v>
      </c>
      <c r="H34" s="585" t="s">
        <v>296</v>
      </c>
      <c r="I34" s="585" t="s">
        <v>357</v>
      </c>
      <c r="J34" s="585" t="s">
        <v>322</v>
      </c>
      <c r="K34" s="585" t="s">
        <v>776</v>
      </c>
      <c r="L34" s="585" t="s">
        <v>18872</v>
      </c>
      <c r="M34" s="585" t="str">
        <f t="shared" si="2"/>
        <v>Título SUBCATEGORÍA</v>
      </c>
      <c r="N34" s="146" t="s">
        <v>115</v>
      </c>
      <c r="O34" s="664">
        <f ca="1">IF(Tabla_Menu[[#This Row],[Nivel]]=P33,0,COUNTIF(Tabla_Menu[Nivel],Tabla_Menu[[#This Row],[Nivel]]))</f>
        <v>0</v>
      </c>
      <c r="P34" s="476" t="str">
        <f ca="1">IFERROR(INDIRECT(Tabla_Menu[[#This Row],[Nivel 1]]&amp;IDIOMA),"")</f>
        <v>MENÚ LATERAL</v>
      </c>
      <c r="Q34" s="476" t="str">
        <f ca="1">IFERROR(INDIRECT(Tabla_Menu[[#This Row],[Nivel 2]]&amp;IDIOMA)&amp;IF(Tabla_Menu[[#This Row],[Nivel]]="",""," "&amp;Tabla_Menu[[#This Row],['[Teclas']]]),"")</f>
        <v>CONCATENAR [Ctrl+u]</v>
      </c>
      <c r="R34" s="477" t="s">
        <v>18388</v>
      </c>
      <c r="S34" s="664">
        <v>190</v>
      </c>
      <c r="T34" s="664" t="s">
        <v>18295</v>
      </c>
      <c r="U34" s="664" t="s">
        <v>18374</v>
      </c>
      <c r="V34" s="664" t="s">
        <v>18389</v>
      </c>
      <c r="W34" s="664" t="s">
        <v>18390</v>
      </c>
      <c r="X34" s="665" t="s">
        <v>18336</v>
      </c>
      <c r="Y34" s="666" t="str">
        <f ca="1">IF(OR(Tabla_Menu[[#This Row],[Nivel]]="",IFERROR(SEARCH(MID(CELL("nombrearchivo"),FIND(".xlsm]",CELL("nombrearchivo"),1)+6,100),Tabla_Menu[[#This Row],[HOJAS NO MUESTRA]],1),0)&gt;0),"N/A","")</f>
        <v/>
      </c>
      <c r="Z34" s="664">
        <f ca="1">IF(Tabla_Menu[[#This Row],[N/A]]="",,COUNTIF(Tabla_Menu[&amp;],Tabla_Menu[[#This Row],[&amp;]]))</f>
        <v>0</v>
      </c>
      <c r="AA34" s="476" t="str">
        <f ca="1">Tabla_Menu[[#This Row],[Nivel]]&amp;Tabla_Menu[[#This Row],[N/A]]</f>
        <v>MENÚ LATERAL</v>
      </c>
      <c r="AB3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F34" s="146" t="s">
        <v>115</v>
      </c>
    </row>
    <row r="35" spans="1:32" outlineLevel="1" x14ac:dyDescent="0.25">
      <c r="A35" s="318" t="str">
        <f t="shared" si="6"/>
        <v>Z_DG_04_</v>
      </c>
      <c r="B35" s="318" t="str">
        <f t="shared" si="7"/>
        <v>DG</v>
      </c>
      <c r="C35" s="318" t="s">
        <v>192</v>
      </c>
      <c r="D35" s="659"/>
      <c r="E35" s="586" t="str">
        <f>IFERROR(IF(D35&lt;&gt;"",D35,HLOOKUP($E$2,$F$2:K35,ROW(D35)-1,0)),F35)</f>
        <v>Retroalimentación General</v>
      </c>
      <c r="F35" s="586" t="s">
        <v>257</v>
      </c>
      <c r="G35" s="586" t="s">
        <v>287</v>
      </c>
      <c r="H35" s="586" t="s">
        <v>297</v>
      </c>
      <c r="I35" s="586" t="s">
        <v>358</v>
      </c>
      <c r="J35" s="586" t="s">
        <v>323</v>
      </c>
      <c r="K35" s="586" t="s">
        <v>777</v>
      </c>
      <c r="L35" s="586" t="s">
        <v>18873</v>
      </c>
      <c r="M35" s="586" t="str">
        <f t="shared" si="2"/>
        <v>Retroalimentación General</v>
      </c>
      <c r="N35" s="146" t="s">
        <v>115</v>
      </c>
      <c r="O35" s="664">
        <f ca="1">IF(Tabla_Menu[[#This Row],[Nivel]]=P34,0,COUNTIF(Tabla_Menu[Nivel],Tabla_Menu[[#This Row],[Nivel]]))</f>
        <v>0</v>
      </c>
      <c r="P35" s="474" t="str">
        <f ca="1">IFERROR(INDIRECT(Tabla_Menu[[#This Row],[Nivel 1]]&amp;IDIOMA),"")</f>
        <v>MENÚ LATERAL</v>
      </c>
      <c r="Q35" s="474" t="str">
        <f ca="1">IFERROR(INDIRECT(Tabla_Menu[[#This Row],[Nivel 2]]&amp;IDIOMA)&amp;IF(Tabla_Menu[[#This Row],[Nivel]]="",""," "&amp;Tabla_Menu[[#This Row],['[Teclas']]]),"")</f>
        <v>NEGRITA [Ctrl+n]</v>
      </c>
      <c r="R35" s="475" t="s">
        <v>18391</v>
      </c>
      <c r="S35" s="660">
        <v>113</v>
      </c>
      <c r="T35" s="660" t="s">
        <v>18295</v>
      </c>
      <c r="U35" s="660" t="s">
        <v>18374</v>
      </c>
      <c r="V35" s="660" t="s">
        <v>18392</v>
      </c>
      <c r="W35" s="660" t="s">
        <v>18393</v>
      </c>
      <c r="X35" s="662" t="s">
        <v>18336</v>
      </c>
      <c r="Y35" s="663" t="str">
        <f ca="1">IF(OR(Tabla_Menu[[#This Row],[Nivel]]="",IFERROR(SEARCH(MID(CELL("nombrearchivo"),FIND(".xlsm]",CELL("nombrearchivo"),1)+6,100),Tabla_Menu[[#This Row],[HOJAS NO MUESTRA]],1),0)&gt;0),"N/A","")</f>
        <v/>
      </c>
      <c r="Z35" s="660">
        <f ca="1">IF(Tabla_Menu[[#This Row],[N/A]]="",,COUNTIF(Tabla_Menu[&amp;],Tabla_Menu[[#This Row],[&amp;]]))</f>
        <v>0</v>
      </c>
      <c r="AA35" s="474" t="str">
        <f ca="1">Tabla_Menu[[#This Row],[Nivel]]&amp;Tabla_Menu[[#This Row],[N/A]]</f>
        <v>MENÚ LATERAL</v>
      </c>
      <c r="AB3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F35" s="146" t="s">
        <v>115</v>
      </c>
    </row>
    <row r="36" spans="1:32" outlineLevel="1" x14ac:dyDescent="0.25">
      <c r="A36" s="317" t="str">
        <f t="shared" si="6"/>
        <v>Z_DG_05_</v>
      </c>
      <c r="B36" s="317" t="str">
        <f t="shared" si="7"/>
        <v>DG</v>
      </c>
      <c r="C36" s="317" t="s">
        <v>193</v>
      </c>
      <c r="D36" s="658"/>
      <c r="E36" s="585" t="str">
        <f>IFERROR(IF(D36&lt;&gt;"",D36,HLOOKUP($E$2,$F$2:K36,ROW(D36)-1,0)),F36)</f>
        <v>Contraseña/Nº Identificación</v>
      </c>
      <c r="F36" s="585" t="s">
        <v>258</v>
      </c>
      <c r="G36" s="585" t="s">
        <v>286</v>
      </c>
      <c r="H36" s="585" t="s">
        <v>19527</v>
      </c>
      <c r="I36" s="585" t="s">
        <v>19528</v>
      </c>
      <c r="J36" s="585" t="s">
        <v>19529</v>
      </c>
      <c r="K36" s="585" t="s">
        <v>778</v>
      </c>
      <c r="L36" s="585" t="s">
        <v>18874</v>
      </c>
      <c r="M36" s="585" t="str">
        <f t="shared" si="2"/>
        <v>Contraseña/Nº Identificación</v>
      </c>
      <c r="N36" s="146" t="s">
        <v>115</v>
      </c>
      <c r="O36" s="664">
        <f ca="1">IF(Tabla_Menu[[#This Row],[Nivel]]=P35,0,COUNTIF(Tabla_Menu[Nivel],Tabla_Menu[[#This Row],[Nivel]]))</f>
        <v>0</v>
      </c>
      <c r="P36" s="476" t="str">
        <f ca="1">IFERROR(INDIRECT(Tabla_Menu[[#This Row],[Nivel 1]]&amp;IDIOMA),"")</f>
        <v>MENÚ LATERAL</v>
      </c>
      <c r="Q36" s="476" t="str">
        <f ca="1">IFERROR(INDIRECT(Tabla_Menu[[#This Row],[Nivel 2]]&amp;IDIOMA)&amp;IF(Tabla_Menu[[#This Row],[Nivel]]="",""," "&amp;Tabla_Menu[[#This Row],['[Teclas']]]),"")</f>
        <v>ESPACIOS (+1) [Ctrl+q]</v>
      </c>
      <c r="R36" s="477" t="s">
        <v>18394</v>
      </c>
      <c r="S36" s="664">
        <v>613</v>
      </c>
      <c r="T36" s="664" t="s">
        <v>18295</v>
      </c>
      <c r="U36" s="664" t="s">
        <v>18374</v>
      </c>
      <c r="V36" s="664" t="s">
        <v>18395</v>
      </c>
      <c r="W36" s="664" t="s">
        <v>18396</v>
      </c>
      <c r="X36" s="665" t="s">
        <v>18336</v>
      </c>
      <c r="Y36" s="666" t="str">
        <f ca="1">IF(OR(Tabla_Menu[[#This Row],[Nivel]]="",IFERROR(SEARCH(MID(CELL("nombrearchivo"),FIND(".xlsm]",CELL("nombrearchivo"),1)+6,100),Tabla_Menu[[#This Row],[HOJAS NO MUESTRA]],1),0)&gt;0),"N/A","")</f>
        <v/>
      </c>
      <c r="Z36" s="664">
        <f ca="1">IF(Tabla_Menu[[#This Row],[N/A]]="",,COUNTIF(Tabla_Menu[&amp;],Tabla_Menu[[#This Row],[&amp;]]))</f>
        <v>0</v>
      </c>
      <c r="AA36" s="476" t="str">
        <f ca="1">Tabla_Menu[[#This Row],[Nivel]]&amp;Tabla_Menu[[#This Row],[N/A]]</f>
        <v>MENÚ LATERAL</v>
      </c>
      <c r="AB3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F36" s="146" t="s">
        <v>115</v>
      </c>
    </row>
    <row r="37" spans="1:32" outlineLevel="1" x14ac:dyDescent="0.25">
      <c r="A37" s="318" t="str">
        <f t="shared" si="6"/>
        <v>Z_DG_06_</v>
      </c>
      <c r="B37" s="318" t="str">
        <f t="shared" si="7"/>
        <v>DG</v>
      </c>
      <c r="C37" s="318" t="s">
        <v>194</v>
      </c>
      <c r="D37" s="659"/>
      <c r="E37" s="586" t="str">
        <f>IFERROR(IF(D37&lt;&gt;"",D37,HLOOKUP($E$2,$F$2:K37,ROW(D37)-1,0)),F37)</f>
        <v>Retroalimentación Respuesta Correcta</v>
      </c>
      <c r="F37" s="586" t="s">
        <v>259</v>
      </c>
      <c r="G37" s="586" t="s">
        <v>712</v>
      </c>
      <c r="H37" s="586" t="s">
        <v>298</v>
      </c>
      <c r="I37" s="586" t="s">
        <v>359</v>
      </c>
      <c r="J37" s="586" t="s">
        <v>324</v>
      </c>
      <c r="K37" s="586" t="s">
        <v>779</v>
      </c>
      <c r="L37" s="586" t="s">
        <v>18875</v>
      </c>
      <c r="M37" s="586" t="str">
        <f t="shared" si="2"/>
        <v>Retroalimentación Respuesta Correcta</v>
      </c>
      <c r="N37" s="146" t="s">
        <v>115</v>
      </c>
      <c r="O37" s="664">
        <f ca="1">IF(Tabla_Menu[[#This Row],[Nivel]]=P36,0,COUNTIF(Tabla_Menu[Nivel],Tabla_Menu[[#This Row],[Nivel]]))</f>
        <v>0</v>
      </c>
      <c r="P37" s="474" t="str">
        <f ca="1">IFERROR(INDIRECT(Tabla_Menu[[#This Row],[Nivel 1]]&amp;IDIOMA),"")</f>
        <v>MENÚ LATERAL</v>
      </c>
      <c r="Q37" s="474" t="str">
        <f ca="1">IFERROR(INDIRECT(Tabla_Menu[[#This Row],[Nivel 2]]&amp;IDIOMA)&amp;IF(Tabla_Menu[[#This Row],[Nivel]]="",""," "&amp;Tabla_Menu[[#This Row],['[Teclas']]]),"")</f>
        <v>TEXTO ROJO [Ctrl+r]</v>
      </c>
      <c r="R37" s="475" t="s">
        <v>18397</v>
      </c>
      <c r="S37" s="660">
        <v>97</v>
      </c>
      <c r="T37" s="660" t="s">
        <v>18295</v>
      </c>
      <c r="U37" s="660" t="s">
        <v>18374</v>
      </c>
      <c r="V37" s="660" t="s">
        <v>18398</v>
      </c>
      <c r="W37" s="660" t="s">
        <v>18399</v>
      </c>
      <c r="X37" s="662" t="s">
        <v>18336</v>
      </c>
      <c r="Y37" s="663" t="str">
        <f ca="1">IF(OR(Tabla_Menu[[#This Row],[Nivel]]="",IFERROR(SEARCH(MID(CELL("nombrearchivo"),FIND(".xlsm]",CELL("nombrearchivo"),1)+6,100),Tabla_Menu[[#This Row],[HOJAS NO MUESTRA]],1),0)&gt;0),"N/A","")</f>
        <v/>
      </c>
      <c r="Z37" s="660">
        <f ca="1">IF(Tabla_Menu[[#This Row],[N/A]]="",,COUNTIF(Tabla_Menu[&amp;],Tabla_Menu[[#This Row],[&amp;]]))</f>
        <v>0</v>
      </c>
      <c r="AA37" s="474" t="str">
        <f ca="1">Tabla_Menu[[#This Row],[Nivel]]&amp;Tabla_Menu[[#This Row],[N/A]]</f>
        <v>MENÚ LATERAL</v>
      </c>
      <c r="AB3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F37" s="146" t="s">
        <v>115</v>
      </c>
    </row>
    <row r="38" spans="1:32" outlineLevel="1" x14ac:dyDescent="0.25">
      <c r="A38" s="317" t="str">
        <f t="shared" si="6"/>
        <v>Z_DG_07_</v>
      </c>
      <c r="B38" s="317" t="str">
        <f t="shared" si="7"/>
        <v>DG</v>
      </c>
      <c r="C38" s="317" t="s">
        <v>195</v>
      </c>
      <c r="D38" s="658"/>
      <c r="E38" s="585" t="str">
        <f>IFERROR(IF(D38&lt;&gt;"",D38,HLOOKUP($E$2,$F$2:K38,ROW(D38)-1,0)),F38)</f>
        <v>Retroalimentación Respuesta Parcialmente Correcta</v>
      </c>
      <c r="F38" s="585" t="s">
        <v>260</v>
      </c>
      <c r="G38" s="585" t="s">
        <v>285</v>
      </c>
      <c r="H38" s="585" t="s">
        <v>299</v>
      </c>
      <c r="I38" s="585" t="s">
        <v>360</v>
      </c>
      <c r="J38" s="585" t="s">
        <v>325</v>
      </c>
      <c r="K38" s="585" t="s">
        <v>780</v>
      </c>
      <c r="L38" s="585" t="s">
        <v>18876</v>
      </c>
      <c r="M38" s="585" t="str">
        <f t="shared" si="2"/>
        <v>Retroalimentación Respuesta Parcialmente Correcta</v>
      </c>
      <c r="N38" s="146" t="s">
        <v>115</v>
      </c>
      <c r="O38" s="664">
        <f ca="1">IF(Tabla_Menu[[#This Row],[Nivel]]=P37,0,COUNTIF(Tabla_Menu[Nivel],Tabla_Menu[[#This Row],[Nivel]]))</f>
        <v>0</v>
      </c>
      <c r="P38" s="476" t="str">
        <f ca="1">IFERROR(INDIRECT(Tabla_Menu[[#This Row],[Nivel 1]]&amp;IDIOMA),"")</f>
        <v>MENÚ LATERAL</v>
      </c>
      <c r="Q38" s="476" t="str">
        <f ca="1">IFERROR(INDIRECT(Tabla_Menu[[#This Row],[Nivel 2]]&amp;IDIOMA)&amp;IF(Tabla_Menu[[#This Row],[Nivel]]="",""," "&amp;Tabla_Menu[[#This Row],['[Teclas']]]),"")</f>
        <v>TEXTO AZUL [Ctrl+a]</v>
      </c>
      <c r="R38" s="477" t="s">
        <v>18400</v>
      </c>
      <c r="S38" s="664">
        <v>80</v>
      </c>
      <c r="T38" s="664" t="s">
        <v>18295</v>
      </c>
      <c r="U38" s="664" t="s">
        <v>18374</v>
      </c>
      <c r="V38" s="664" t="s">
        <v>18401</v>
      </c>
      <c r="W38" s="664" t="s">
        <v>18649</v>
      </c>
      <c r="X38" s="665" t="s">
        <v>18336</v>
      </c>
      <c r="Y38" s="666" t="str">
        <f ca="1">IF(OR(Tabla_Menu[[#This Row],[Nivel]]="",IFERROR(SEARCH(MID(CELL("nombrearchivo"),FIND(".xlsm]",CELL("nombrearchivo"),1)+6,100),Tabla_Menu[[#This Row],[HOJAS NO MUESTRA]],1),0)&gt;0),"N/A","")</f>
        <v/>
      </c>
      <c r="Z38" s="664">
        <f ca="1">IF(Tabla_Menu[[#This Row],[N/A]]="",,COUNTIF(Tabla_Menu[&amp;],Tabla_Menu[[#This Row],[&amp;]]))</f>
        <v>0</v>
      </c>
      <c r="AA38" s="476" t="str">
        <f ca="1">Tabla_Menu[[#This Row],[Nivel]]&amp;Tabla_Menu[[#This Row],[N/A]]</f>
        <v>MENÚ LATERAL</v>
      </c>
      <c r="AB3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F38" s="146" t="s">
        <v>115</v>
      </c>
    </row>
    <row r="39" spans="1:32" outlineLevel="1" x14ac:dyDescent="0.25">
      <c r="A39" s="318" t="str">
        <f t="shared" si="6"/>
        <v>Z_DG_08_</v>
      </c>
      <c r="B39" s="318" t="str">
        <f t="shared" si="7"/>
        <v>DG</v>
      </c>
      <c r="C39" s="318" t="s">
        <v>196</v>
      </c>
      <c r="D39" s="659"/>
      <c r="E39" s="586" t="str">
        <f>IFERROR(IF(D39&lt;&gt;"",D39,HLOOKUP($E$2,$F$2:K39,ROW(D39)-1,0)),F39)</f>
        <v>Retroalimentación Respuesta Incorrecta</v>
      </c>
      <c r="F39" s="586" t="s">
        <v>261</v>
      </c>
      <c r="G39" s="586" t="s">
        <v>284</v>
      </c>
      <c r="H39" s="586" t="s">
        <v>300</v>
      </c>
      <c r="I39" s="586" t="s">
        <v>361</v>
      </c>
      <c r="J39" s="586" t="s">
        <v>326</v>
      </c>
      <c r="K39" s="586" t="s">
        <v>781</v>
      </c>
      <c r="L39" s="586" t="s">
        <v>18877</v>
      </c>
      <c r="M39" s="586" t="str">
        <f t="shared" si="2"/>
        <v>Retroalimentación Respuesta Incorrecta</v>
      </c>
      <c r="N39" s="146" t="s">
        <v>115</v>
      </c>
      <c r="O39" s="664">
        <f ca="1">IF(Tabla_Menu[[#This Row],[Nivel]]=P38,0,COUNTIF(Tabla_Menu[Nivel],Tabla_Menu[[#This Row],[Nivel]]))</f>
        <v>0</v>
      </c>
      <c r="P39" s="474" t="str">
        <f ca="1">IFERROR(INDIRECT(Tabla_Menu[[#This Row],[Nivel 1]]&amp;IDIOMA),"")</f>
        <v>MENÚ LATERAL</v>
      </c>
      <c r="Q39" s="474" t="str">
        <f ca="1">IFERROR(INDIRECT(Tabla_Menu[[#This Row],[Nivel 2]]&amp;IDIOMA)&amp;IF(Tabla_Menu[[#This Row],[Nivel]]="",""," "&amp;Tabla_Menu[[#This Row],['[Teclas']]]),"")</f>
        <v>OTRO COLOR [Ctrl+o]</v>
      </c>
      <c r="R39" s="475" t="s">
        <v>18403</v>
      </c>
      <c r="S39" s="660">
        <v>94</v>
      </c>
      <c r="T39" s="660" t="s">
        <v>18295</v>
      </c>
      <c r="U39" s="660" t="s">
        <v>18374</v>
      </c>
      <c r="V39" s="660" t="s">
        <v>18404</v>
      </c>
      <c r="W39" s="660" t="s">
        <v>18405</v>
      </c>
      <c r="X39" s="662" t="s">
        <v>18336</v>
      </c>
      <c r="Y39" s="663" t="str">
        <f ca="1">IF(OR(Tabla_Menu[[#This Row],[Nivel]]="",IFERROR(SEARCH(MID(CELL("nombrearchivo"),FIND(".xlsm]",CELL("nombrearchivo"),1)+6,100),Tabla_Menu[[#This Row],[HOJAS NO MUESTRA]],1),0)&gt;0),"N/A","")</f>
        <v/>
      </c>
      <c r="Z39" s="660">
        <f ca="1">IF(Tabla_Menu[[#This Row],[N/A]]="",,COUNTIF(Tabla_Menu[&amp;],Tabla_Menu[[#This Row],[&amp;]]))</f>
        <v>0</v>
      </c>
      <c r="AA39" s="474" t="str">
        <f ca="1">Tabla_Menu[[#This Row],[Nivel]]&amp;Tabla_Menu[[#This Row],[N/A]]</f>
        <v>MENÚ LATERAL</v>
      </c>
      <c r="AB3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F39" s="146" t="s">
        <v>115</v>
      </c>
    </row>
    <row r="40" spans="1:32" outlineLevel="1" x14ac:dyDescent="0.25">
      <c r="A40" s="317" t="str">
        <f t="shared" si="6"/>
        <v>Z_DG_09_</v>
      </c>
      <c r="B40" s="317" t="str">
        <f t="shared" si="7"/>
        <v>DG</v>
      </c>
      <c r="C40" s="317" t="s">
        <v>197</v>
      </c>
      <c r="D40" s="658"/>
      <c r="E40" s="585" t="str">
        <f>IFERROR(IF(D40&lt;&gt;"",D40,HLOOKUP($E$2,$F$2:K40,ROW(D40)-1,0)),F40)</f>
        <v>Prefijo de las preguntas (no más de 15 caracteres)</v>
      </c>
      <c r="F40" s="585" t="s">
        <v>262</v>
      </c>
      <c r="G40" s="585" t="s">
        <v>263</v>
      </c>
      <c r="H40" s="585" t="s">
        <v>301</v>
      </c>
      <c r="I40" s="585" t="s">
        <v>362</v>
      </c>
      <c r="J40" s="585" t="s">
        <v>327</v>
      </c>
      <c r="K40" s="585" t="s">
        <v>782</v>
      </c>
      <c r="L40" s="585" t="s">
        <v>18878</v>
      </c>
      <c r="M40" s="585" t="str">
        <f t="shared" si="2"/>
        <v>Prefijo de las preguntas (no más de 15 caracteres)</v>
      </c>
      <c r="N40" s="146" t="s">
        <v>115</v>
      </c>
      <c r="O40" s="664">
        <f ca="1">IF(Tabla_Menu[[#This Row],[Nivel]]=P39,0,COUNTIF(Tabla_Menu[Nivel],Tabla_Menu[[#This Row],[Nivel]]))</f>
        <v>0</v>
      </c>
      <c r="P40" s="476" t="str">
        <f ca="1">IFERROR(INDIRECT(Tabla_Menu[[#This Row],[Nivel 1]]&amp;IDIOMA),"")</f>
        <v>MENÚ LATERAL</v>
      </c>
      <c r="Q40" s="476" t="str">
        <f ca="1">IFERROR(INDIRECT(Tabla_Menu[[#This Row],[Nivel 2]]&amp;IDIOMA)&amp;IF(Tabla_Menu[[#This Row],[Nivel]]="",""," "&amp;Tabla_Menu[[#This Row],['[Teclas']]]),"")</f>
        <v>INSERTAR
IMÁGENES [Ctrl+i]</v>
      </c>
      <c r="R40" s="477" t="s">
        <v>18406</v>
      </c>
      <c r="S40" s="664">
        <v>218</v>
      </c>
      <c r="T40" s="664" t="s">
        <v>18304</v>
      </c>
      <c r="U40" s="664" t="s">
        <v>18374</v>
      </c>
      <c r="V40" s="664" t="s">
        <v>18407</v>
      </c>
      <c r="W40" s="664" t="s">
        <v>18408</v>
      </c>
      <c r="X40" s="665" t="s">
        <v>18336</v>
      </c>
      <c r="Y40" s="666" t="str">
        <f ca="1">IF(OR(Tabla_Menu[[#This Row],[Nivel]]="",IFERROR(SEARCH(MID(CELL("nombrearchivo"),FIND(".xlsm]",CELL("nombrearchivo"),1)+6,100),Tabla_Menu[[#This Row],[HOJAS NO MUESTRA]],1),0)&gt;0),"N/A","")</f>
        <v/>
      </c>
      <c r="Z40" s="664">
        <f ca="1">IF(Tabla_Menu[[#This Row],[N/A]]="",,COUNTIF(Tabla_Menu[&amp;],Tabla_Menu[[#This Row],[&amp;]]))</f>
        <v>0</v>
      </c>
      <c r="AA40" s="476" t="str">
        <f ca="1">Tabla_Menu[[#This Row],[Nivel]]&amp;Tabla_Menu[[#This Row],[N/A]]</f>
        <v>MENÚ LATERAL</v>
      </c>
      <c r="AB4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F40" s="146" t="s">
        <v>115</v>
      </c>
    </row>
    <row r="41" spans="1:32" outlineLevel="1" x14ac:dyDescent="0.25">
      <c r="A41" s="318" t="str">
        <f t="shared" si="6"/>
        <v>Z_DG_10_</v>
      </c>
      <c r="B41" s="318" t="str">
        <f t="shared" si="7"/>
        <v>DG</v>
      </c>
      <c r="C41" s="318" t="s">
        <v>198</v>
      </c>
      <c r="D41" s="659"/>
      <c r="E41" s="586" t="str">
        <f>IFERROR(IF(D41&lt;&gt;"",D41,HLOOKUP($E$2,$F$2:K41,ROW(D41)-1,0)),F41)</f>
        <v>Nº Inicial de pregunta a exportar</v>
      </c>
      <c r="F41" s="586" t="s">
        <v>264</v>
      </c>
      <c r="G41" s="586" t="s">
        <v>17924</v>
      </c>
      <c r="H41" s="586" t="s">
        <v>302</v>
      </c>
      <c r="I41" s="586" t="s">
        <v>363</v>
      </c>
      <c r="J41" s="586" t="s">
        <v>328</v>
      </c>
      <c r="K41" s="586" t="s">
        <v>783</v>
      </c>
      <c r="L41" s="586" t="s">
        <v>18879</v>
      </c>
      <c r="M41" s="586" t="str">
        <f t="shared" si="2"/>
        <v>Nº Inicial de pregunta a exportar</v>
      </c>
      <c r="N41" s="146" t="s">
        <v>115</v>
      </c>
      <c r="O41" s="664">
        <f ca="1">IF(Tabla_Menu[[#This Row],[Nivel]]=P40,0,COUNTIF(Tabla_Menu[Nivel],Tabla_Menu[[#This Row],[Nivel]]))</f>
        <v>4</v>
      </c>
      <c r="P41" s="474" t="str">
        <f ca="1">IFERROR(INDIRECT(Tabla_Menu[[#This Row],[Nivel 1]]&amp;IDIOMA),"")</f>
        <v>USAR DATOS VARIABLES</v>
      </c>
      <c r="Q41" s="474" t="str">
        <f ca="1">IFERROR(INDIRECT(Tabla_Menu[[#This Row],[Nivel 2]]&amp;IDIOMA)&amp;IF(Tabla_Menu[[#This Row],[Nivel]]="",""," "&amp;Tabla_Menu[[#This Row],['[Teclas']]]),"")</f>
        <v>USAR DATOS VARIABLES [Ctrl+j]</v>
      </c>
      <c r="R41" s="475" t="s">
        <v>18409</v>
      </c>
      <c r="S41" s="660">
        <v>89</v>
      </c>
      <c r="T41" s="660" t="s">
        <v>18295</v>
      </c>
      <c r="U41" s="660" t="s">
        <v>18410</v>
      </c>
      <c r="V41" s="660" t="s">
        <v>18410</v>
      </c>
      <c r="W41" s="660" t="s">
        <v>18411</v>
      </c>
      <c r="X41" s="662" t="s">
        <v>18336</v>
      </c>
      <c r="Y41" s="663" t="str">
        <f ca="1">IF(OR(Tabla_Menu[[#This Row],[Nivel]]="",IFERROR(SEARCH(MID(CELL("nombrearchivo"),FIND(".xlsm]",CELL("nombrearchivo"),1)+6,100),Tabla_Menu[[#This Row],[HOJAS NO MUESTRA]],1),0)&gt;0),"N/A","")</f>
        <v/>
      </c>
      <c r="Z41" s="660">
        <f ca="1">IF(Tabla_Menu[[#This Row],[N/A]]="",,COUNTIF(Tabla_Menu[&amp;],Tabla_Menu[[#This Row],[&amp;]]))</f>
        <v>0</v>
      </c>
      <c r="AA41" s="474" t="str">
        <f ca="1">Tabla_Menu[[#This Row],[Nivel]]&amp;Tabla_Menu[[#This Row],[N/A]]</f>
        <v>USAR DATOS VARIABLES</v>
      </c>
      <c r="AB4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F41" s="146" t="s">
        <v>115</v>
      </c>
    </row>
    <row r="42" spans="1:32" outlineLevel="1" x14ac:dyDescent="0.25">
      <c r="A42" s="317" t="str">
        <f t="shared" si="6"/>
        <v>Z_DG_11_</v>
      </c>
      <c r="B42" s="317" t="str">
        <f t="shared" si="7"/>
        <v>DG</v>
      </c>
      <c r="C42" s="317" t="s">
        <v>199</v>
      </c>
      <c r="D42" s="658"/>
      <c r="E42" s="585" t="str">
        <f>IFERROR(IF(D42&lt;&gt;"",D42,HLOOKUP($E$2,$F$2:K42,ROW(D42)-1,0)),F42)</f>
        <v>Nº Final de pregunta a exportar</v>
      </c>
      <c r="F42" s="585" t="s">
        <v>265</v>
      </c>
      <c r="G42" s="585" t="s">
        <v>1124</v>
      </c>
      <c r="H42" s="585" t="s">
        <v>303</v>
      </c>
      <c r="I42" s="585" t="s">
        <v>364</v>
      </c>
      <c r="J42" s="585" t="s">
        <v>329</v>
      </c>
      <c r="K42" s="585" t="s">
        <v>784</v>
      </c>
      <c r="L42" s="585" t="s">
        <v>18880</v>
      </c>
      <c r="M42" s="585" t="str">
        <f t="shared" si="2"/>
        <v>Nº Final de pregunta a exportar</v>
      </c>
      <c r="N42" s="146" t="s">
        <v>115</v>
      </c>
      <c r="O42" s="664">
        <f ca="1">IF(Tabla_Menu[[#This Row],[Nivel]]=P41,0,COUNTIF(Tabla_Menu[Nivel],Tabla_Menu[[#This Row],[Nivel]]))</f>
        <v>0</v>
      </c>
      <c r="P42" s="476" t="str">
        <f ca="1">IFERROR(INDIRECT(Tabla_Menu[[#This Row],[Nivel 1]]&amp;IDIOMA),"")</f>
        <v>USAR DATOS VARIABLES</v>
      </c>
      <c r="Q42" s="476" t="str">
        <f ca="1">IFERROR(INDIRECT(Tabla_Menu[[#This Row],[Nivel 2]]&amp;IDIOMA)&amp;IF(Tabla_Menu[[#This Row],[Nivel]]="",""," "&amp;Tabla_Menu[[#This Row],['[Teclas']]]),"")</f>
        <v>ACTIVAR [Ctrl+May+W]</v>
      </c>
      <c r="R42" s="477" t="s">
        <v>18412</v>
      </c>
      <c r="S42" s="664">
        <v>1087</v>
      </c>
      <c r="T42" s="664" t="s">
        <v>18304</v>
      </c>
      <c r="U42" s="664" t="s">
        <v>18410</v>
      </c>
      <c r="V42" s="664" t="s">
        <v>18413</v>
      </c>
      <c r="W42" s="664" t="s">
        <v>18414</v>
      </c>
      <c r="X42" s="665" t="s">
        <v>18336</v>
      </c>
      <c r="Y42" s="666" t="str">
        <f ca="1">IF(OR(Tabla_Menu[[#This Row],[Nivel]]="",IFERROR(SEARCH(MID(CELL("nombrearchivo"),FIND(".xlsm]",CELL("nombrearchivo"),1)+6,100),Tabla_Menu[[#This Row],[HOJAS NO MUESTRA]],1),0)&gt;0),"N/A","")</f>
        <v/>
      </c>
      <c r="Z42" s="664">
        <f ca="1">IF(Tabla_Menu[[#This Row],[N/A]]="",,COUNTIF(Tabla_Menu[&amp;],Tabla_Menu[[#This Row],[&amp;]]))</f>
        <v>0</v>
      </c>
      <c r="AA42" s="476" t="str">
        <f ca="1">Tabla_Menu[[#This Row],[Nivel]]&amp;Tabla_Menu[[#This Row],[N/A]]</f>
        <v>USAR DATOS VARIABLES</v>
      </c>
      <c r="AB4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F42" s="146" t="s">
        <v>115</v>
      </c>
    </row>
    <row r="43" spans="1:32" outlineLevel="1" x14ac:dyDescent="0.25">
      <c r="A43" s="318" t="str">
        <f t="shared" si="6"/>
        <v>Z_DG_12_</v>
      </c>
      <c r="B43" s="318" t="str">
        <f t="shared" si="7"/>
        <v>DG</v>
      </c>
      <c r="C43" s="318" t="s">
        <v>200</v>
      </c>
      <c r="D43" s="659"/>
      <c r="E43" s="586" t="str">
        <f>IFERROR(IF(D43&lt;&gt;"",D43,HLOOKUP($E$2,$F$2:K43,ROW(D43)-1,0)),F43)</f>
        <v>Barajar respuestas en el cuestionario (SÍ= true)</v>
      </c>
      <c r="F43" s="586" t="s">
        <v>266</v>
      </c>
      <c r="G43" s="586" t="s">
        <v>1125</v>
      </c>
      <c r="H43" s="586" t="s">
        <v>1126</v>
      </c>
      <c r="I43" s="586" t="s">
        <v>1033</v>
      </c>
      <c r="J43" s="586" t="s">
        <v>330</v>
      </c>
      <c r="K43" s="586" t="s">
        <v>1034</v>
      </c>
      <c r="L43" s="586" t="s">
        <v>18881</v>
      </c>
      <c r="M43" s="586" t="str">
        <f t="shared" si="2"/>
        <v>Barajar respuestas en el cuestionario (SÍ= true)</v>
      </c>
      <c r="N43" s="146" t="s">
        <v>115</v>
      </c>
      <c r="O43" s="664">
        <f ca="1">IF(Tabla_Menu[[#This Row],[Nivel]]=P42,0,COUNTIF(Tabla_Menu[Nivel],Tabla_Menu[[#This Row],[Nivel]]))</f>
        <v>0</v>
      </c>
      <c r="P43" s="474" t="str">
        <f ca="1">IFERROR(INDIRECT(Tabla_Menu[[#This Row],[Nivel 1]]&amp;IDIOMA),"")</f>
        <v>USAR DATOS VARIABLES</v>
      </c>
      <c r="Q43" s="474" t="str">
        <f ca="1">IFERROR(INDIRECT(Tabla_Menu[[#This Row],[Nivel 2]]&amp;IDIOMA)&amp;IF(Tabla_Menu[[#This Row],[Nivel]]="",""," "&amp;Tabla_Menu[[#This Row],['[Teclas']]]),"")</f>
        <v>DESACTIVAR [Ctrl+May+Y]</v>
      </c>
      <c r="R43" s="475" t="s">
        <v>18415</v>
      </c>
      <c r="S43" s="660">
        <v>1088</v>
      </c>
      <c r="T43" s="660" t="s">
        <v>18295</v>
      </c>
      <c r="U43" s="660" t="s">
        <v>18410</v>
      </c>
      <c r="V43" s="660" t="s">
        <v>18416</v>
      </c>
      <c r="W43" s="660" t="s">
        <v>18417</v>
      </c>
      <c r="X43" s="662" t="s">
        <v>18336</v>
      </c>
      <c r="Y43" s="663" t="str">
        <f ca="1">IF(OR(Tabla_Menu[[#This Row],[Nivel]]="",IFERROR(SEARCH(MID(CELL("nombrearchivo"),FIND(".xlsm]",CELL("nombrearchivo"),1)+6,100),Tabla_Menu[[#This Row],[HOJAS NO MUESTRA]],1),0)&gt;0),"N/A","")</f>
        <v/>
      </c>
      <c r="Z43" s="660">
        <f ca="1">IF(Tabla_Menu[[#This Row],[N/A]]="",,COUNTIF(Tabla_Menu[&amp;],Tabla_Menu[[#This Row],[&amp;]]))</f>
        <v>0</v>
      </c>
      <c r="AA43" s="474" t="str">
        <f ca="1">Tabla_Menu[[#This Row],[Nivel]]&amp;Tabla_Menu[[#This Row],[N/A]]</f>
        <v>USAR DATOS VARIABLES</v>
      </c>
      <c r="AB4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F43" s="146" t="s">
        <v>115</v>
      </c>
    </row>
    <row r="44" spans="1:32" outlineLevel="1" x14ac:dyDescent="0.25">
      <c r="A44" s="317" t="str">
        <f t="shared" si="6"/>
        <v>Z_DG_13_</v>
      </c>
      <c r="B44" s="317" t="str">
        <f t="shared" si="7"/>
        <v>DG</v>
      </c>
      <c r="C44" s="317" t="s">
        <v>201</v>
      </c>
      <c r="D44" s="658"/>
      <c r="E44" s="585" t="str">
        <f>IFERROR(IF(D44&lt;&gt;"",D44,HLOOKUP($E$2,$F$2:K44,ROW(D44)-1,0)),F44)</f>
        <v>¿Numerar las elecciones? (NINGUNA = none)</v>
      </c>
      <c r="F44" s="585" t="s">
        <v>1210</v>
      </c>
      <c r="G44" s="585" t="s">
        <v>19530</v>
      </c>
      <c r="H44" s="585" t="s">
        <v>19531</v>
      </c>
      <c r="I44" s="585" t="s">
        <v>365</v>
      </c>
      <c r="J44" s="585" t="s">
        <v>331</v>
      </c>
      <c r="K44" s="585" t="s">
        <v>785</v>
      </c>
      <c r="L44" s="585" t="s">
        <v>18882</v>
      </c>
      <c r="M44" s="585" t="str">
        <f t="shared" si="2"/>
        <v>¿Numerar las elecciones? (NINGUNA = none)</v>
      </c>
      <c r="N44" s="146" t="s">
        <v>115</v>
      </c>
      <c r="O44" s="664">
        <f ca="1">IF(Tabla_Menu[[#This Row],[Nivel]]=P43,0,COUNTIF(Tabla_Menu[Nivel],Tabla_Menu[[#This Row],[Nivel]]))</f>
        <v>0</v>
      </c>
      <c r="P44" s="476" t="str">
        <f ca="1">IFERROR(INDIRECT(Tabla_Menu[[#This Row],[Nivel 1]]&amp;IDIOMA),"")</f>
        <v>USAR DATOS VARIABLES</v>
      </c>
      <c r="Q44" s="476" t="str">
        <f ca="1">IFERROR(INDIRECT(Tabla_Menu[[#This Row],[Nivel 2]]&amp;IDIOMA)&amp;IF(Tabla_Menu[[#This Row],[Nivel]]="",""," "&amp;Tabla_Menu[[#This Row],['[Teclas']]]),"")</f>
        <v>BORRAR VARIABLES [Alt+Ctrl+v]</v>
      </c>
      <c r="R44" s="477" t="s">
        <v>18418</v>
      </c>
      <c r="S44" s="664">
        <v>20</v>
      </c>
      <c r="T44" s="664" t="s">
        <v>18295</v>
      </c>
      <c r="U44" s="664" t="s">
        <v>18410</v>
      </c>
      <c r="V44" s="664" t="s">
        <v>18419</v>
      </c>
      <c r="W44" s="664" t="s">
        <v>18420</v>
      </c>
      <c r="X44" s="665" t="s">
        <v>18336</v>
      </c>
      <c r="Y44" s="666" t="str">
        <f ca="1">IF(OR(Tabla_Menu[[#This Row],[Nivel]]="",IFERROR(SEARCH(MID(CELL("nombrearchivo"),FIND(".xlsm]",CELL("nombrearchivo"),1)+6,100),Tabla_Menu[[#This Row],[HOJAS NO MUESTRA]],1),0)&gt;0),"N/A","")</f>
        <v/>
      </c>
      <c r="Z44" s="664">
        <f ca="1">IF(Tabla_Menu[[#This Row],[N/A]]="",,COUNTIF(Tabla_Menu[&amp;],Tabla_Menu[[#This Row],[&amp;]]))</f>
        <v>0</v>
      </c>
      <c r="AA44" s="476" t="str">
        <f ca="1">Tabla_Menu[[#This Row],[Nivel]]&amp;Tabla_Menu[[#This Row],[N/A]]</f>
        <v>USAR DATOS VARIABLES</v>
      </c>
      <c r="AB4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F44" s="146" t="s">
        <v>115</v>
      </c>
    </row>
    <row r="45" spans="1:32" outlineLevel="1" x14ac:dyDescent="0.25">
      <c r="A45" s="318" t="str">
        <f t="shared" si="6"/>
        <v>Z_DG_14_</v>
      </c>
      <c r="B45" s="318" t="str">
        <f t="shared" si="7"/>
        <v>DG</v>
      </c>
      <c r="C45" s="318" t="s">
        <v>202</v>
      </c>
      <c r="D45" s="659"/>
      <c r="E45" s="586" t="str">
        <f>IFERROR(IF(D45&lt;&gt;"",D45,HLOOKUP($E$2,$F$2:K45,ROW(D45)-1,0)),F45)</f>
        <v>Centrar Valores Tablas</v>
      </c>
      <c r="F45" s="586" t="s">
        <v>1094</v>
      </c>
      <c r="G45" s="586" t="s">
        <v>1105</v>
      </c>
      <c r="H45" s="586" t="s">
        <v>1135</v>
      </c>
      <c r="I45" s="586" t="s">
        <v>1104</v>
      </c>
      <c r="J45" s="586" t="s">
        <v>1103</v>
      </c>
      <c r="K45" s="586" t="s">
        <v>1102</v>
      </c>
      <c r="L45" s="586" t="s">
        <v>18925</v>
      </c>
      <c r="M45" s="586" t="str">
        <f t="shared" si="2"/>
        <v>Centrar Valores Tablas</v>
      </c>
      <c r="N45" s="146" t="s">
        <v>115</v>
      </c>
      <c r="O45" s="664">
        <f ca="1">IF(Tabla_Menu[[#This Row],[Nivel]]=P44,0,COUNTIF(Tabla_Menu[Nivel],Tabla_Menu[[#This Row],[Nivel]]))</f>
        <v>1</v>
      </c>
      <c r="P45" s="474" t="str">
        <f ca="1">IFERROR(INDIRECT(Tabla_Menu[[#This Row],[Nivel 1]]&amp;IDIOMA),"")</f>
        <v>ENLACE</v>
      </c>
      <c r="Q45" s="474" t="str">
        <f ca="1">IFERROR(INDIRECT(Tabla_Menu[[#This Row],[Nivel 2]]&amp;IDIOMA)&amp;IF(Tabla_Menu[[#This Row],[Nivel]]="",""," "&amp;Tabla_Menu[[#This Row],['[Teclas']]]),"")</f>
        <v>ENLACE [Ctrl+May+L]</v>
      </c>
      <c r="R45" s="475" t="s">
        <v>18421</v>
      </c>
      <c r="S45" s="660">
        <v>91</v>
      </c>
      <c r="T45" s="660" t="s">
        <v>18304</v>
      </c>
      <c r="U45" s="660" t="s">
        <v>18422</v>
      </c>
      <c r="V45" s="660" t="s">
        <v>18422</v>
      </c>
      <c r="W45" s="660" t="s">
        <v>18423</v>
      </c>
      <c r="X45" s="662" t="s">
        <v>18424</v>
      </c>
      <c r="Y45" s="663" t="str">
        <f ca="1">IF(OR(Tabla_Menu[[#This Row],[Nivel]]="",IFERROR(SEARCH(MID(CELL("nombrearchivo"),FIND(".xlsm]",CELL("nombrearchivo"),1)+6,100),Tabla_Menu[[#This Row],[HOJAS NO MUESTRA]],1),0)&gt;0),"N/A","")</f>
        <v>N/A</v>
      </c>
      <c r="Z45" s="660">
        <f ca="1">IF(Tabla_Menu[[#This Row],[N/A]]="",,COUNTIF(Tabla_Menu[&amp;],Tabla_Menu[[#This Row],[&amp;]]))</f>
        <v>1</v>
      </c>
      <c r="AA45" s="474" t="str">
        <f ca="1">Tabla_Menu[[#This Row],[Nivel]]&amp;Tabla_Menu[[#This Row],[N/A]]</f>
        <v>ENLACEN/A</v>
      </c>
      <c r="AB4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F45" s="146" t="s">
        <v>115</v>
      </c>
    </row>
    <row r="46" spans="1:32" outlineLevel="1" x14ac:dyDescent="0.25">
      <c r="A46" s="317" t="str">
        <f t="shared" si="6"/>
        <v>Z_DG_15_</v>
      </c>
      <c r="B46" s="317" t="str">
        <f t="shared" si="7"/>
        <v>DG</v>
      </c>
      <c r="C46" s="317" t="s">
        <v>203</v>
      </c>
      <c r="D46" s="658"/>
      <c r="E46" s="585" t="str">
        <f>IFERROR(IF(D46&lt;&gt;"",D46,HLOOKUP($E$2,$F$2:K46,ROW(D46)-1,0)),F46)</f>
        <v>Rango de preguntas almacenadas</v>
      </c>
      <c r="F46" s="585" t="s">
        <v>708</v>
      </c>
      <c r="G46" s="585" t="s">
        <v>289</v>
      </c>
      <c r="H46" s="585" t="s">
        <v>304</v>
      </c>
      <c r="I46" s="585" t="s">
        <v>366</v>
      </c>
      <c r="J46" s="585" t="s">
        <v>332</v>
      </c>
      <c r="K46" s="585" t="s">
        <v>786</v>
      </c>
      <c r="L46" s="585" t="s">
        <v>18883</v>
      </c>
      <c r="M46" s="585" t="str">
        <f t="shared" si="2"/>
        <v>Rango de preguntas almacenadas</v>
      </c>
      <c r="N46" s="146" t="s">
        <v>115</v>
      </c>
      <c r="O46" s="664">
        <f ca="1">IF(Tabla_Menu[[#This Row],[Nivel]]=P45,0,COUNTIF(Tabla_Menu[Nivel],Tabla_Menu[[#This Row],[Nivel]]))</f>
        <v>1</v>
      </c>
      <c r="P46" s="476" t="str">
        <f ca="1">IFERROR(INDIRECT(Tabla_Menu[[#This Row],[Nivel 1]]&amp;IDIOMA),"")</f>
        <v>ÍNDICE</v>
      </c>
      <c r="Q46" s="476" t="str">
        <f ca="1">IFERROR(INDIRECT(Tabla_Menu[[#This Row],[Nivel 2]]&amp;IDIOMA)&amp;IF(Tabla_Menu[[#This Row],[Nivel]]="",""," "&amp;Tabla_Menu[[#This Row],['[Teclas']]]),"")</f>
        <v>ÍNDICE [Ctrl+May+L]</v>
      </c>
      <c r="R46" s="477" t="s">
        <v>18421</v>
      </c>
      <c r="S46" s="664">
        <v>91</v>
      </c>
      <c r="T46" s="664" t="s">
        <v>18295</v>
      </c>
      <c r="U46" s="664" t="s">
        <v>18425</v>
      </c>
      <c r="V46" s="664" t="s">
        <v>18425</v>
      </c>
      <c r="W46" s="664" t="s">
        <v>18423</v>
      </c>
      <c r="X46" s="665" t="s">
        <v>18426</v>
      </c>
      <c r="Y46" s="666" t="str">
        <f ca="1">IF(OR(Tabla_Menu[[#This Row],[Nivel]]="",IFERROR(SEARCH(MID(CELL("nombrearchivo"),FIND(".xlsm]",CELL("nombrearchivo"),1)+6,100),Tabla_Menu[[#This Row],[HOJAS NO MUESTRA]],1),0)&gt;0),"N/A","")</f>
        <v>N/A</v>
      </c>
      <c r="Z46" s="664">
        <f ca="1">IF(Tabla_Menu[[#This Row],[N/A]]="",,COUNTIF(Tabla_Menu[&amp;],Tabla_Menu[[#This Row],[&amp;]]))</f>
        <v>1</v>
      </c>
      <c r="AA46" s="476" t="str">
        <f ca="1">Tabla_Menu[[#This Row],[Nivel]]&amp;Tabla_Menu[[#This Row],[N/A]]</f>
        <v>ÍNDICEN/A</v>
      </c>
      <c r="AB4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F46" s="146" t="s">
        <v>115</v>
      </c>
    </row>
    <row r="47" spans="1:32" outlineLevel="1" x14ac:dyDescent="0.25">
      <c r="A47" s="318" t="str">
        <f t="shared" si="6"/>
        <v>Z_DG_16_</v>
      </c>
      <c r="B47" s="318" t="str">
        <f t="shared" si="7"/>
        <v>DG</v>
      </c>
      <c r="C47" s="318" t="s">
        <v>204</v>
      </c>
      <c r="D47" s="659"/>
      <c r="E47" s="586" t="str">
        <f>IFERROR(IF(D47&lt;&gt;"",D47,HLOOKUP($E$2,$F$2:K47,ROW(D47)-1,0)),F47)</f>
        <v>Descripción</v>
      </c>
      <c r="F47" s="586" t="s">
        <v>267</v>
      </c>
      <c r="G47" s="586" t="s">
        <v>128</v>
      </c>
      <c r="H47" s="586" t="s">
        <v>128</v>
      </c>
      <c r="I47" s="586" t="s">
        <v>367</v>
      </c>
      <c r="J47" s="586" t="s">
        <v>333</v>
      </c>
      <c r="K47" s="586" t="s">
        <v>787</v>
      </c>
      <c r="L47" s="586" t="s">
        <v>18884</v>
      </c>
      <c r="M47" s="586" t="str">
        <f t="shared" si="2"/>
        <v>Descripción</v>
      </c>
      <c r="N47" s="146" t="s">
        <v>115</v>
      </c>
      <c r="O47" s="664">
        <f ca="1">IF(Tabla_Menu[[#This Row],[Nivel]]=P46,0,COUNTIF(Tabla_Menu[Nivel],Tabla_Menu[[#This Row],[Nivel]]))</f>
        <v>1</v>
      </c>
      <c r="P47" s="474" t="str">
        <f ca="1">IFERROR(INDIRECT(Tabla_Menu[[#This Row],[Nivel 1]]&amp;IDIOMA),"")</f>
        <v>ALMACENAR
FORMULAS</v>
      </c>
      <c r="Q47" s="474" t="str">
        <f ca="1">IFERROR(INDIRECT(Tabla_Menu[[#This Row],[Nivel 2]]&amp;IDIOMA)&amp;IF(Tabla_Menu[[#This Row],[Nivel]]="",""," "&amp;Tabla_Menu[[#This Row],['[Teclas']]]),"")</f>
        <v>ALMACENAR
FORMULAS [Ctrl+w]</v>
      </c>
      <c r="R47" s="475" t="s">
        <v>18371</v>
      </c>
      <c r="S47" s="660">
        <v>26</v>
      </c>
      <c r="T47" s="660" t="s">
        <v>18304</v>
      </c>
      <c r="U47" s="660" t="s">
        <v>19161</v>
      </c>
      <c r="V47" s="660" t="s">
        <v>19161</v>
      </c>
      <c r="W47" s="660" t="s">
        <v>18372</v>
      </c>
      <c r="X47" s="662" t="s">
        <v>18302</v>
      </c>
      <c r="Y47" s="663" t="str">
        <f ca="1">IF(OR(Tabla_Menu[[#This Row],[Nivel]]="",IFERROR(SEARCH(MID(CELL("nombrearchivo"),FIND(".xlsm]",CELL("nombrearchivo"),1)+6,100),Tabla_Menu[[#This Row],[HOJAS NO MUESTRA]],1),0)&gt;0),"N/A","")</f>
        <v/>
      </c>
      <c r="Z47" s="660">
        <f ca="1">IF(Tabla_Menu[[#This Row],[N/A]]="",,COUNTIF(Tabla_Menu[&amp;],Tabla_Menu[[#This Row],[&amp;]]))</f>
        <v>0</v>
      </c>
      <c r="AA47" s="474" t="str">
        <f ca="1">Tabla_Menu[[#This Row],[Nivel]]&amp;Tabla_Menu[[#This Row],[N/A]]</f>
        <v>ALMACENAR
FORMULAS</v>
      </c>
      <c r="AB4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F47" s="146" t="s">
        <v>115</v>
      </c>
    </row>
    <row r="48" spans="1:32" outlineLevel="1" x14ac:dyDescent="0.25">
      <c r="A48" s="317" t="str">
        <f t="shared" si="6"/>
        <v>Z_DG_17_</v>
      </c>
      <c r="B48" s="317" t="str">
        <f t="shared" si="7"/>
        <v>DG</v>
      </c>
      <c r="C48" s="317" t="s">
        <v>205</v>
      </c>
      <c r="D48" s="658"/>
      <c r="E48" s="585" t="str">
        <f>IFERROR(IF(D48&lt;&gt;"",D48,HLOOKUP($E$2,$F$2:K48,ROW(D48)-1,0)),F48)</f>
        <v>Puntos</v>
      </c>
      <c r="F48" s="585" t="s">
        <v>276</v>
      </c>
      <c r="G48" s="585" t="s">
        <v>268</v>
      </c>
      <c r="H48" s="585" t="s">
        <v>268</v>
      </c>
      <c r="I48" s="585" t="s">
        <v>368</v>
      </c>
      <c r="J48" s="585" t="s">
        <v>334</v>
      </c>
      <c r="K48" s="585" t="s">
        <v>788</v>
      </c>
      <c r="L48" s="585" t="s">
        <v>18885</v>
      </c>
      <c r="M48" s="585" t="str">
        <f t="shared" si="2"/>
        <v>Puntos</v>
      </c>
      <c r="N48" s="146" t="s">
        <v>115</v>
      </c>
      <c r="O48" s="664">
        <f ca="1">IF(Tabla_Menu[[#This Row],[Nivel]]=P47,0,COUNTIF(Tabla_Menu[Nivel],Tabla_Menu[[#This Row],[Nivel]]))</f>
        <v>4</v>
      </c>
      <c r="P48" s="476" t="str">
        <f ca="1">IFERROR(INDIRECT(Tabla_Menu[[#This Row],[Nivel 1]]&amp;IDIOMA),"")</f>
        <v>FORMULARIO Códigos CLOZE</v>
      </c>
      <c r="Q48" s="476" t="str">
        <f ca="1">IFERROR(INDIRECT(Tabla_Menu[[#This Row],[Nivel 2]]&amp;IDIOMA)&amp;IF(Tabla_Menu[[#This Row],[Nivel]]="",""," "&amp;Tabla_Menu[[#This Row],['[Teclas']]]),"")</f>
        <v>FORMULARIO Códigos CLOZE [Ctrl+May+Q]</v>
      </c>
      <c r="R48" s="477" t="s">
        <v>18427</v>
      </c>
      <c r="S48" s="664">
        <v>96</v>
      </c>
      <c r="T48" s="664" t="s">
        <v>18295</v>
      </c>
      <c r="U48" s="664" t="s">
        <v>19141</v>
      </c>
      <c r="V48" s="664" t="s">
        <v>19141</v>
      </c>
      <c r="W48" s="664" t="s">
        <v>18428</v>
      </c>
      <c r="X48" s="665" t="s">
        <v>18429</v>
      </c>
      <c r="Y48" s="666" t="str">
        <f ca="1">IF(OR(Tabla_Menu[[#This Row],[Nivel]]="",IFERROR(SEARCH(MID(CELL("nombrearchivo"),FIND(".xlsm]",CELL("nombrearchivo"),1)+6,100),Tabla_Menu[[#This Row],[HOJAS NO MUESTRA]],1),0)&gt;0),"N/A","")</f>
        <v>N/A</v>
      </c>
      <c r="Z48" s="664">
        <f ca="1">IF(Tabla_Menu[[#This Row],[N/A]]="",,COUNTIF(Tabla_Menu[&amp;],Tabla_Menu[[#This Row],[&amp;]]))</f>
        <v>4</v>
      </c>
      <c r="AA48" s="476" t="str">
        <f ca="1">Tabla_Menu[[#This Row],[Nivel]]&amp;Tabla_Menu[[#This Row],[N/A]]</f>
        <v>FORMULARIO Códigos CLOZEN/A</v>
      </c>
      <c r="AB4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F48" s="146" t="s">
        <v>115</v>
      </c>
    </row>
    <row r="49" spans="1:32" outlineLevel="1" x14ac:dyDescent="0.25">
      <c r="A49" s="318" t="str">
        <f t="shared" si="6"/>
        <v>Z_DG_18_</v>
      </c>
      <c r="B49" s="318" t="str">
        <f t="shared" si="7"/>
        <v>DG</v>
      </c>
      <c r="C49" s="318" t="s">
        <v>206</v>
      </c>
      <c r="D49" s="659"/>
      <c r="E49" s="586" t="str">
        <f>IFERROR(IF(D49&lt;&gt;"",D49,HLOOKUP($E$2,$F$2:K49,ROW(D49)-1,0)),F49)</f>
        <v>Penalización intento, en caso de permitir más de uno.</v>
      </c>
      <c r="F49" s="586" t="s">
        <v>1127</v>
      </c>
      <c r="G49" s="586" t="s">
        <v>1128</v>
      </c>
      <c r="H49" s="586" t="s">
        <v>1129</v>
      </c>
      <c r="I49" s="586" t="s">
        <v>17925</v>
      </c>
      <c r="J49" s="586" t="s">
        <v>17926</v>
      </c>
      <c r="K49" s="586" t="s">
        <v>17927</v>
      </c>
      <c r="L49" s="586" t="s">
        <v>18886</v>
      </c>
      <c r="M49" s="586" t="str">
        <f t="shared" si="2"/>
        <v>Penalización intento, en caso de permitir más de uno.</v>
      </c>
      <c r="N49" s="146" t="s">
        <v>115</v>
      </c>
      <c r="O49" s="664">
        <f ca="1">IF(Tabla_Menu[[#This Row],[Nivel]]=P48,0,COUNTIF(Tabla_Menu[Nivel],Tabla_Menu[[#This Row],[Nivel]]))</f>
        <v>0</v>
      </c>
      <c r="P49" s="474" t="str">
        <f ca="1">IFERROR(INDIRECT(Tabla_Menu[[#This Row],[Nivel 1]]&amp;IDIOMA),"")</f>
        <v>FORMULARIO Códigos CLOZE</v>
      </c>
      <c r="Q49" s="474" t="str">
        <f ca="1">IFERROR(INDIRECT(Tabla_Menu[[#This Row],[Nivel 2]]&amp;IDIOMA)&amp;IF(Tabla_Menu[[#This Row],[Nivel]]="",""," "&amp;Tabla_Menu[[#This Row],['[Teclas']]]),"")</f>
        <v>OPCIÓN MÚLTIPLE [Ctrl+May+O]</v>
      </c>
      <c r="R49" s="475" t="s">
        <v>18430</v>
      </c>
      <c r="S49" s="660">
        <v>94</v>
      </c>
      <c r="T49" s="660" t="s">
        <v>18304</v>
      </c>
      <c r="U49" s="660" t="s">
        <v>19141</v>
      </c>
      <c r="V49" s="660" t="s">
        <v>19142</v>
      </c>
      <c r="W49" s="660" t="s">
        <v>18431</v>
      </c>
      <c r="X49" s="662" t="s">
        <v>18429</v>
      </c>
      <c r="Y49" s="663" t="str">
        <f ca="1">IF(OR(Tabla_Menu[[#This Row],[Nivel]]="",IFERROR(SEARCH(MID(CELL("nombrearchivo"),FIND(".xlsm]",CELL("nombrearchivo"),1)+6,100),Tabla_Menu[[#This Row],[HOJAS NO MUESTRA]],1),0)&gt;0),"N/A","")</f>
        <v>N/A</v>
      </c>
      <c r="Z49" s="660">
        <f ca="1">IF(Tabla_Menu[[#This Row],[N/A]]="",,COUNTIF(Tabla_Menu[&amp;],Tabla_Menu[[#This Row],[&amp;]]))</f>
        <v>4</v>
      </c>
      <c r="AA49" s="474" t="str">
        <f ca="1">Tabla_Menu[[#This Row],[Nivel]]&amp;Tabla_Menu[[#This Row],[N/A]]</f>
        <v>FORMULARIO Códigos CLOZEN/A</v>
      </c>
      <c r="AB4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F49" s="146" t="s">
        <v>115</v>
      </c>
    </row>
    <row r="50" spans="1:32" outlineLevel="1" x14ac:dyDescent="0.25">
      <c r="A50" s="317" t="str">
        <f t="shared" si="6"/>
        <v>Z_DG_19_</v>
      </c>
      <c r="B50" s="317" t="str">
        <f t="shared" si="7"/>
        <v>DG</v>
      </c>
      <c r="C50" s="317" t="s">
        <v>207</v>
      </c>
      <c r="D50" s="658"/>
      <c r="E50" s="585" t="str">
        <f>IFERROR(IF(D50&lt;&gt;"",D50,HLOOKUP($E$2,$F$2:K50,ROW(D50)-1,0)),F50)</f>
        <v>Oculto</v>
      </c>
      <c r="F50" s="585" t="s">
        <v>249</v>
      </c>
      <c r="G50" s="585" t="s">
        <v>269</v>
      </c>
      <c r="H50" s="585" t="s">
        <v>305</v>
      </c>
      <c r="I50" s="585" t="s">
        <v>369</v>
      </c>
      <c r="J50" s="585" t="s">
        <v>335</v>
      </c>
      <c r="K50" s="585" t="s">
        <v>789</v>
      </c>
      <c r="L50" s="585" t="s">
        <v>18887</v>
      </c>
      <c r="M50" s="585" t="str">
        <f t="shared" si="2"/>
        <v>Oculto</v>
      </c>
      <c r="N50" s="146" t="s">
        <v>115</v>
      </c>
      <c r="O50" s="664">
        <f ca="1">IF(Tabla_Menu[[#This Row],[Nivel]]=P49,0,COUNTIF(Tabla_Menu[Nivel],Tabla_Menu[[#This Row],[Nivel]]))</f>
        <v>0</v>
      </c>
      <c r="P50" s="476" t="str">
        <f ca="1">IFERROR(INDIRECT(Tabla_Menu[[#This Row],[Nivel 1]]&amp;IDIOMA),"")</f>
        <v>FORMULARIO Códigos CLOZE</v>
      </c>
      <c r="Q50" s="476" t="str">
        <f ca="1">IFERROR(INDIRECT(Tabla_Menu[[#This Row],[Nivel 2]]&amp;IDIOMA)&amp;IF(Tabla_Menu[[#This Row],[Nivel]]="",""," "&amp;Tabla_Menu[[#This Row],['[Teclas']]]),"")</f>
        <v>RESPUESTA CORTA [Ctrl+May+R]</v>
      </c>
      <c r="R50" s="477" t="s">
        <v>18432</v>
      </c>
      <c r="S50" s="664">
        <v>97</v>
      </c>
      <c r="T50" s="664" t="s">
        <v>18295</v>
      </c>
      <c r="U50" s="664" t="s">
        <v>19141</v>
      </c>
      <c r="V50" s="664" t="s">
        <v>19143</v>
      </c>
      <c r="W50" s="664" t="s">
        <v>18433</v>
      </c>
      <c r="X50" s="665" t="s">
        <v>18429</v>
      </c>
      <c r="Y50" s="666" t="str">
        <f ca="1">IF(OR(Tabla_Menu[[#This Row],[Nivel]]="",IFERROR(SEARCH(MID(CELL("nombrearchivo"),FIND(".xlsm]",CELL("nombrearchivo"),1)+6,100),Tabla_Menu[[#This Row],[HOJAS NO MUESTRA]],1),0)&gt;0),"N/A","")</f>
        <v>N/A</v>
      </c>
      <c r="Z50" s="664">
        <f ca="1">IF(Tabla_Menu[[#This Row],[N/A]]="",,COUNTIF(Tabla_Menu[&amp;],Tabla_Menu[[#This Row],[&amp;]]))</f>
        <v>4</v>
      </c>
      <c r="AA50" s="476" t="str">
        <f ca="1">Tabla_Menu[[#This Row],[Nivel]]&amp;Tabla_Menu[[#This Row],[N/A]]</f>
        <v>FORMULARIO Códigos CLOZEN/A</v>
      </c>
      <c r="AB5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F50" s="146" t="s">
        <v>115</v>
      </c>
    </row>
    <row r="51" spans="1:32" outlineLevel="1" x14ac:dyDescent="0.25">
      <c r="A51" s="318" t="str">
        <f t="shared" si="6"/>
        <v>Z_DG_20_</v>
      </c>
      <c r="B51" s="318" t="str">
        <f t="shared" si="7"/>
        <v>DG</v>
      </c>
      <c r="C51" s="318" t="s">
        <v>208</v>
      </c>
      <c r="D51" s="659"/>
      <c r="E51" s="586" t="str">
        <f>IFERROR(IF(D51&lt;&gt;"",D51,HLOOKUP($E$2,$F$2:K51,ROW(D51)-1,0)),F51)</f>
        <v>FORMULARIO</v>
      </c>
      <c r="F51" s="586" t="s">
        <v>116</v>
      </c>
      <c r="G51" s="586" t="s">
        <v>251</v>
      </c>
      <c r="H51" s="586" t="s">
        <v>306</v>
      </c>
      <c r="I51" s="586" t="s">
        <v>370</v>
      </c>
      <c r="J51" s="586" t="s">
        <v>336</v>
      </c>
      <c r="K51" s="586" t="s">
        <v>790</v>
      </c>
      <c r="L51" s="586" t="s">
        <v>18888</v>
      </c>
      <c r="M51" s="586" t="str">
        <f t="shared" si="2"/>
        <v>FORMULARIO</v>
      </c>
      <c r="N51" s="146" t="s">
        <v>115</v>
      </c>
      <c r="O51" s="664">
        <f ca="1">IF(Tabla_Menu[[#This Row],[Nivel]]=P50,0,COUNTIF(Tabla_Menu[Nivel],Tabla_Menu[[#This Row],[Nivel]]))</f>
        <v>0</v>
      </c>
      <c r="P51" s="474" t="str">
        <f ca="1">IFERROR(INDIRECT(Tabla_Menu[[#This Row],[Nivel 1]]&amp;IDIOMA),"")</f>
        <v>FORMULARIO Códigos CLOZE</v>
      </c>
      <c r="Q51" s="474" t="str">
        <f ca="1">IFERROR(INDIRECT(Tabla_Menu[[#This Row],[Nivel 2]]&amp;IDIOMA)&amp;IF(Tabla_Menu[[#This Row],[Nivel]]="",""," "&amp;Tabla_Menu[[#This Row],['[Teclas']]]),"")</f>
        <v>NUMÉRICA [Ctrl+May+N]</v>
      </c>
      <c r="R51" s="475" t="s">
        <v>18434</v>
      </c>
      <c r="S51" s="660">
        <v>93</v>
      </c>
      <c r="T51" s="660" t="s">
        <v>18295</v>
      </c>
      <c r="U51" s="660" t="s">
        <v>19141</v>
      </c>
      <c r="V51" s="660" t="s">
        <v>19144</v>
      </c>
      <c r="W51" s="660" t="s">
        <v>18435</v>
      </c>
      <c r="X51" s="662" t="s">
        <v>18429</v>
      </c>
      <c r="Y51" s="663" t="str">
        <f ca="1">IF(OR(Tabla_Menu[[#This Row],[Nivel]]="",IFERROR(SEARCH(MID(CELL("nombrearchivo"),FIND(".xlsm]",CELL("nombrearchivo"),1)+6,100),Tabla_Menu[[#This Row],[HOJAS NO MUESTRA]],1),0)&gt;0),"N/A","")</f>
        <v>N/A</v>
      </c>
      <c r="Z51" s="660">
        <f ca="1">IF(Tabla_Menu[[#This Row],[N/A]]="",,COUNTIF(Tabla_Menu[&amp;],Tabla_Menu[[#This Row],[&amp;]]))</f>
        <v>4</v>
      </c>
      <c r="AA51" s="474" t="str">
        <f ca="1">Tabla_Menu[[#This Row],[Nivel]]&amp;Tabla_Menu[[#This Row],[N/A]]</f>
        <v>FORMULARIO Códigos CLOZEN/A</v>
      </c>
      <c r="AB5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F51" s="146" t="s">
        <v>115</v>
      </c>
    </row>
    <row r="52" spans="1:32" outlineLevel="1" x14ac:dyDescent="0.25">
      <c r="A52" s="317" t="str">
        <f t="shared" si="6"/>
        <v>Z_DG_21_</v>
      </c>
      <c r="B52" s="317" t="str">
        <f t="shared" si="7"/>
        <v>DG</v>
      </c>
      <c r="C52" s="317" t="s">
        <v>209</v>
      </c>
      <c r="D52" s="658"/>
      <c r="E52" s="585" t="str">
        <f>IFERROR(IF(D52&lt;&gt;"",D52,HLOOKUP($E$2,$F$2:K52,ROW(D52)-1,0)),F52)</f>
        <v>BANCO PREGUNTAS</v>
      </c>
      <c r="F52" s="585" t="s">
        <v>19153</v>
      </c>
      <c r="G52" s="585" t="s">
        <v>270</v>
      </c>
      <c r="H52" s="585" t="s">
        <v>19154</v>
      </c>
      <c r="I52" s="585" t="s">
        <v>371</v>
      </c>
      <c r="J52" s="585" t="s">
        <v>337</v>
      </c>
      <c r="K52" s="585" t="s">
        <v>791</v>
      </c>
      <c r="L52" s="585" t="s">
        <v>18889</v>
      </c>
      <c r="M52" s="585" t="str">
        <f t="shared" si="2"/>
        <v>BANCO PREGUNTAS</v>
      </c>
      <c r="N52" s="146" t="s">
        <v>115</v>
      </c>
      <c r="O52" s="664">
        <f ca="1">IF(Tabla_Menu[[#This Row],[Nivel]]=P51,0,COUNTIF(Tabla_Menu[Nivel],Tabla_Menu[[#This Row],[Nivel]]))</f>
        <v>1</v>
      </c>
      <c r="P52" s="476" t="str">
        <f ca="1">IFERROR(INDIRECT(Tabla_Menu[[#This Row],[Nivel 1]]&amp;IDIOMA),"")</f>
        <v>Nº Inicial del Banco de Preguntas</v>
      </c>
      <c r="Q52" s="476" t="str">
        <f ca="1">IFERROR(INDIRECT(Tabla_Menu[[#This Row],[Nivel 2]]&amp;IDIOMA)&amp;IF(Tabla_Menu[[#This Row],[Nivel]]="",""," "&amp;Tabla_Menu[[#This Row],['[Teclas']]]),"")</f>
        <v>Nº Inicial del Banco de Preguntas [Alt+Ctrl+n]</v>
      </c>
      <c r="R52" s="477" t="s">
        <v>18436</v>
      </c>
      <c r="S52" s="664">
        <v>11</v>
      </c>
      <c r="T52" s="664" t="s">
        <v>18304</v>
      </c>
      <c r="U52" s="664" t="s">
        <v>18437</v>
      </c>
      <c r="V52" s="664" t="s">
        <v>18437</v>
      </c>
      <c r="W52" s="664" t="s">
        <v>18438</v>
      </c>
      <c r="X52" s="665" t="s">
        <v>18363</v>
      </c>
      <c r="Y52" s="666" t="str">
        <f ca="1">IF(OR(Tabla_Menu[[#This Row],[Nivel]]="",IFERROR(SEARCH(MID(CELL("nombrearchivo"),FIND(".xlsm]",CELL("nombrearchivo"),1)+6,100),Tabla_Menu[[#This Row],[HOJAS NO MUESTRA]],1),0)&gt;0),"N/A","")</f>
        <v>N/A</v>
      </c>
      <c r="Z52" s="664">
        <f ca="1">IF(Tabla_Menu[[#This Row],[N/A]]="",,COUNTIF(Tabla_Menu[&amp;],Tabla_Menu[[#This Row],[&amp;]]))</f>
        <v>1</v>
      </c>
      <c r="AA52" s="476" t="str">
        <f ca="1">Tabla_Menu[[#This Row],[Nivel]]&amp;Tabla_Menu[[#This Row],[N/A]]</f>
        <v>Nº Inicial del Banco de PreguntasN/A</v>
      </c>
      <c r="AB5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F52" s="146" t="s">
        <v>115</v>
      </c>
    </row>
    <row r="53" spans="1:32" outlineLevel="1" x14ac:dyDescent="0.25">
      <c r="A53" s="318" t="str">
        <f t="shared" si="6"/>
        <v>Z_DG_22_</v>
      </c>
      <c r="B53" s="318" t="str">
        <f t="shared" si="7"/>
        <v>DG</v>
      </c>
      <c r="C53" s="318" t="s">
        <v>210</v>
      </c>
      <c r="D53" s="659"/>
      <c r="E53" s="586" t="str">
        <f>IFERROR(IF(D53&lt;&gt;"",D53,HLOOKUP($E$2,$F$2:K53,ROW(D53)-1,0)),F53)</f>
        <v>IMPORTAR DE LIBRO EXCEL</v>
      </c>
      <c r="F53" s="586" t="s">
        <v>225</v>
      </c>
      <c r="G53" s="586" t="s">
        <v>271</v>
      </c>
      <c r="H53" s="586" t="s">
        <v>307</v>
      </c>
      <c r="I53" s="586" t="s">
        <v>372</v>
      </c>
      <c r="J53" s="586" t="s">
        <v>338</v>
      </c>
      <c r="K53" s="586" t="s">
        <v>792</v>
      </c>
      <c r="L53" s="586" t="s">
        <v>18890</v>
      </c>
      <c r="M53" s="586" t="str">
        <f t="shared" si="2"/>
        <v>IMPORTAR DE LIBRO EXCEL</v>
      </c>
      <c r="N53" s="146" t="s">
        <v>115</v>
      </c>
      <c r="O53" s="664">
        <f ca="1">IF(Tabla_Menu[[#This Row],[Nivel]]=P52,0,COUNTIF(Tabla_Menu[Nivel],Tabla_Menu[[#This Row],[Nivel]]))</f>
        <v>1</v>
      </c>
      <c r="P53" s="474" t="str">
        <f ca="1">IFERROR(INDIRECT(Tabla_Menu[[#This Row],[Nivel 1]]&amp;IDIOMA),"")</f>
        <v>Pregunta Nº</v>
      </c>
      <c r="Q53" s="474" t="str">
        <f ca="1">IFERROR(INDIRECT(Tabla_Menu[[#This Row],[Nivel 2]]&amp;IDIOMA)&amp;IF(Tabla_Menu[[#This Row],[Nivel]]="",""," "&amp;Tabla_Menu[[#This Row],['[Teclas']]]),"")</f>
        <v>Pregunta Nº [Alt+Ctrl+p]</v>
      </c>
      <c r="R53" s="475" t="s">
        <v>18439</v>
      </c>
      <c r="S53" s="660">
        <v>71</v>
      </c>
      <c r="T53" s="660" t="s">
        <v>18295</v>
      </c>
      <c r="U53" s="660" t="s">
        <v>18440</v>
      </c>
      <c r="V53" s="660" t="s">
        <v>18440</v>
      </c>
      <c r="W53" s="660" t="s">
        <v>18441</v>
      </c>
      <c r="X53" s="662" t="s">
        <v>18363</v>
      </c>
      <c r="Y53" s="663" t="str">
        <f ca="1">IF(OR(Tabla_Menu[[#This Row],[Nivel]]="",IFERROR(SEARCH(MID(CELL("nombrearchivo"),FIND(".xlsm]",CELL("nombrearchivo"),1)+6,100),Tabla_Menu[[#This Row],[HOJAS NO MUESTRA]],1),0)&gt;0),"N/A","")</f>
        <v>N/A</v>
      </c>
      <c r="Z53" s="660">
        <f ca="1">IF(Tabla_Menu[[#This Row],[N/A]]="",,COUNTIF(Tabla_Menu[&amp;],Tabla_Menu[[#This Row],[&amp;]]))</f>
        <v>1</v>
      </c>
      <c r="AA53" s="474" t="str">
        <f ca="1">Tabla_Menu[[#This Row],[Nivel]]&amp;Tabla_Menu[[#This Row],[N/A]]</f>
        <v>Pregunta NºN/A</v>
      </c>
      <c r="AB5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F53" s="146" t="s">
        <v>115</v>
      </c>
    </row>
    <row r="54" spans="1:32" outlineLevel="1" x14ac:dyDescent="0.25">
      <c r="A54" s="317" t="str">
        <f t="shared" si="6"/>
        <v>Z_DG_23_</v>
      </c>
      <c r="B54" s="317" t="str">
        <f t="shared" si="7"/>
        <v>DG</v>
      </c>
      <c r="C54" s="317" t="s">
        <v>211</v>
      </c>
      <c r="D54" s="658"/>
      <c r="E54" s="585" t="str">
        <f>IFERROR(IF(D54&lt;&gt;"",D54,HLOOKUP($E$2,$F$2:K54,ROW(D54)-1,0)),F54)</f>
        <v>EXPORTAR A LIBRO EXCEL</v>
      </c>
      <c r="F54" s="585" t="s">
        <v>226</v>
      </c>
      <c r="G54" s="585" t="s">
        <v>272</v>
      </c>
      <c r="H54" s="585" t="s">
        <v>308</v>
      </c>
      <c r="I54" s="585" t="s">
        <v>373</v>
      </c>
      <c r="J54" s="585" t="s">
        <v>339</v>
      </c>
      <c r="K54" s="585" t="s">
        <v>793</v>
      </c>
      <c r="L54" s="585" t="s">
        <v>18891</v>
      </c>
      <c r="M54" s="585" t="str">
        <f t="shared" si="2"/>
        <v>EXPORTAR A LIBRO EXCEL</v>
      </c>
      <c r="N54" s="146" t="s">
        <v>115</v>
      </c>
      <c r="O54" s="664">
        <f ca="1">IF(Tabla_Menu[[#This Row],[Nivel]]=P53,0,COUNTIF(Tabla_Menu[Nivel],Tabla_Menu[[#This Row],[Nivel]]))</f>
        <v>1</v>
      </c>
      <c r="P54" s="476" t="str">
        <f ca="1">IFERROR(INDIRECT(Tabla_Menu[[#This Row],[Nivel 1]]&amp;IDIOMA),"")</f>
        <v xml:space="preserve">Incluir número de pregunta </v>
      </c>
      <c r="Q54" s="476" t="str">
        <f ca="1">IFERROR(INDIRECT(Tabla_Menu[[#This Row],[Nivel 2]]&amp;IDIOMA)&amp;IF(Tabla_Menu[[#This Row],[Nivel]]="",""," "&amp;Tabla_Menu[[#This Row],['[Teclas']]]),"")</f>
        <v>Incluir número de pregunta  [Alt+Ctrl+i]</v>
      </c>
      <c r="R54" s="477" t="s">
        <v>18697</v>
      </c>
      <c r="S54" s="664">
        <v>1087</v>
      </c>
      <c r="T54" s="664" t="s">
        <v>18295</v>
      </c>
      <c r="U54" s="664" t="s">
        <v>18698</v>
      </c>
      <c r="V54" s="664" t="s">
        <v>18698</v>
      </c>
      <c r="W54" s="664" t="s">
        <v>18696</v>
      </c>
      <c r="X54" s="665" t="s">
        <v>18363</v>
      </c>
      <c r="Y54" s="666" t="str">
        <f ca="1">IF(OR(Tabla_Menu[[#This Row],[Nivel]]="",IFERROR(SEARCH(MID(CELL("nombrearchivo"),FIND(".xlsm]",CELL("nombrearchivo"),1)+6,100),Tabla_Menu[[#This Row],[HOJAS NO MUESTRA]],1),0)&gt;0),"N/A","")</f>
        <v>N/A</v>
      </c>
      <c r="Z54" s="664">
        <f ca="1">IF(Tabla_Menu[[#This Row],[N/A]]="",,COUNTIF(Tabla_Menu[&amp;],Tabla_Menu[[#This Row],[&amp;]]))</f>
        <v>1</v>
      </c>
      <c r="AA54" s="476" t="str">
        <f ca="1">Tabla_Menu[[#This Row],[Nivel]]&amp;Tabla_Menu[[#This Row],[N/A]]</f>
        <v>Incluir número de pregunta N/A</v>
      </c>
      <c r="AB5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F54" s="146" t="s">
        <v>115</v>
      </c>
    </row>
    <row r="55" spans="1:32" outlineLevel="1" x14ac:dyDescent="0.25">
      <c r="A55" s="318" t="str">
        <f t="shared" si="6"/>
        <v>Z_DG_24_</v>
      </c>
      <c r="B55" s="318" t="str">
        <f t="shared" si="7"/>
        <v>DG</v>
      </c>
      <c r="C55" s="318" t="s">
        <v>212</v>
      </c>
      <c r="D55" s="659"/>
      <c r="E55" s="586" t="str">
        <f>IFERROR(IF(D55&lt;&gt;"",D55,HLOOKUP($E$2,$F$2:K55,ROW(D55)-1,0)),F55)</f>
        <v>EXPORTAR A MOODLE</v>
      </c>
      <c r="F55" s="586" t="s">
        <v>227</v>
      </c>
      <c r="G55" s="586" t="s">
        <v>273</v>
      </c>
      <c r="H55" s="586" t="s">
        <v>309</v>
      </c>
      <c r="I55" s="586" t="s">
        <v>374</v>
      </c>
      <c r="J55" s="586" t="s">
        <v>340</v>
      </c>
      <c r="K55" s="586" t="s">
        <v>794</v>
      </c>
      <c r="L55" s="586" t="s">
        <v>18892</v>
      </c>
      <c r="M55" s="586" t="str">
        <f t="shared" si="2"/>
        <v>EXPORTAR A MOODLE</v>
      </c>
      <c r="N55" s="146" t="s">
        <v>115</v>
      </c>
      <c r="O55" s="664">
        <f ca="1">IF(Tabla_Menu[[#This Row],[Nivel]]=P54,0,COUNTIF(Tabla_Menu[Nivel],Tabla_Menu[[#This Row],[Nivel]]))</f>
        <v>1</v>
      </c>
      <c r="P55" s="474" t="str">
        <f ca="1">IFERROR(INDIRECT(Tabla_Menu[[#This Row],[Nivel 1]]&amp;IDIOMA),"")</f>
        <v>Centrar Valores Tablas</v>
      </c>
      <c r="Q55" s="474" t="str">
        <f ca="1">IFERROR(INDIRECT(Tabla_Menu[[#This Row],[Nivel 2]]&amp;IDIOMA)&amp;IF(Tabla_Menu[[#This Row],[Nivel]]="",""," "&amp;Tabla_Menu[[#This Row],['[Teclas']]]),"")</f>
        <v>Centrar Valores Tablas [Alt+Ctrl+t]</v>
      </c>
      <c r="R55" s="475" t="s">
        <v>18695</v>
      </c>
      <c r="S55" s="660">
        <v>1059</v>
      </c>
      <c r="T55" s="660"/>
      <c r="U55" s="660" t="s">
        <v>19165</v>
      </c>
      <c r="V55" s="660" t="s">
        <v>19165</v>
      </c>
      <c r="W55" s="660" t="s">
        <v>18694</v>
      </c>
      <c r="X55" s="662" t="s">
        <v>18302</v>
      </c>
      <c r="Y55" s="663" t="str">
        <f ca="1">IF(OR(Tabla_Menu[[#This Row],[Nivel]]="",IFERROR(SEARCH(MID(CELL("nombrearchivo"),FIND(".xlsm]",CELL("nombrearchivo"),1)+6,100),Tabla_Menu[[#This Row],[HOJAS NO MUESTRA]],1),0)&gt;0),"N/A","")</f>
        <v/>
      </c>
      <c r="Z55" s="660">
        <f ca="1">IF(Tabla_Menu[[#This Row],[N/A]]="",,COUNTIF(Tabla_Menu[&amp;],Tabla_Menu[[#This Row],[&amp;]]))</f>
        <v>0</v>
      </c>
      <c r="AA55" s="474" t="str">
        <f ca="1">Tabla_Menu[[#This Row],[Nivel]]&amp;Tabla_Menu[[#This Row],[N/A]]</f>
        <v>Centrar Valores Tablas</v>
      </c>
      <c r="AB5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F55" s="146" t="s">
        <v>115</v>
      </c>
    </row>
    <row r="56" spans="1:32" outlineLevel="1" x14ac:dyDescent="0.25">
      <c r="A56" s="317" t="str">
        <f t="shared" si="6"/>
        <v>Z_DG_25_</v>
      </c>
      <c r="B56" s="317" t="str">
        <f t="shared" si="7"/>
        <v>DG</v>
      </c>
      <c r="C56" s="317" t="s">
        <v>213</v>
      </c>
      <c r="D56" s="658"/>
      <c r="E56" s="585" t="str">
        <f>IFERROR(IF(D56&lt;&gt;"",D56,HLOOKUP($E$2,$F$2:K56,ROW(D56)-1,0)),F56)</f>
        <v>EXPORTAR A TEXTO (doc/txt)</v>
      </c>
      <c r="F56" s="585" t="s">
        <v>228</v>
      </c>
      <c r="G56" s="585" t="s">
        <v>279</v>
      </c>
      <c r="H56" s="585" t="s">
        <v>395</v>
      </c>
      <c r="I56" s="585" t="s">
        <v>396</v>
      </c>
      <c r="J56" s="585" t="s">
        <v>397</v>
      </c>
      <c r="K56" s="585" t="s">
        <v>795</v>
      </c>
      <c r="L56" s="585" t="s">
        <v>18893</v>
      </c>
      <c r="M56" s="585" t="str">
        <f t="shared" si="2"/>
        <v>EXPORTAR A TEXTO (doc/txt)</v>
      </c>
      <c r="N56" s="146" t="s">
        <v>115</v>
      </c>
      <c r="O56" s="664">
        <f ca="1">IF(Tabla_Menu[[#This Row],[Nivel]]=P55,0,COUNTIF(Tabla_Menu[Nivel],Tabla_Menu[[#This Row],[Nivel]]))</f>
        <v>1</v>
      </c>
      <c r="P56" s="476" t="str">
        <f ca="1">IFERROR(INDIRECT(Tabla_Menu[[#This Row],[Nivel 1]]&amp;IDIOMA),"")</f>
        <v>ACTIVAR / DESACTIVAR BARRA FÓRMULAS</v>
      </c>
      <c r="Q56" s="476" t="str">
        <f ca="1">IFERROR(INDIRECT(Tabla_Menu[[#This Row],[Nivel 2]]&amp;IDIOMA)&amp;IF(Tabla_Menu[[#This Row],[Nivel]]="",""," "&amp;Tabla_Menu[[#This Row],['[Teclas']]]),"")</f>
        <v>ACTIVAR / DESACTIVAR BARRA FÓRMULAS [Ctrl+t]</v>
      </c>
      <c r="R56" s="477" t="s">
        <v>18442</v>
      </c>
      <c r="S56" s="664">
        <v>282</v>
      </c>
      <c r="T56" s="664" t="s">
        <v>18304</v>
      </c>
      <c r="U56" s="664" t="s">
        <v>18443</v>
      </c>
      <c r="V56" s="664" t="s">
        <v>18443</v>
      </c>
      <c r="W56" s="664" t="s">
        <v>18402</v>
      </c>
      <c r="X56" s="665" t="s">
        <v>18312</v>
      </c>
      <c r="Y56" s="666" t="str">
        <f ca="1">IF(OR(Tabla_Menu[[#This Row],[Nivel]]="",IFERROR(SEARCH(MID(CELL("nombrearchivo"),FIND(".xlsm]",CELL("nombrearchivo"),1)+6,100),Tabla_Menu[[#This Row],[HOJAS NO MUESTRA]],1),0)&gt;0),"N/A","")</f>
        <v/>
      </c>
      <c r="Z56" s="664">
        <f ca="1">IF(Tabla_Menu[[#This Row],[N/A]]="",,COUNTIF(Tabla_Menu[&amp;],Tabla_Menu[[#This Row],[&amp;]]))</f>
        <v>0</v>
      </c>
      <c r="AA56" s="476" t="str">
        <f ca="1">Tabla_Menu[[#This Row],[Nivel]]&amp;Tabla_Menu[[#This Row],[N/A]]</f>
        <v>ACTIVAR / DESACTIVAR BARRA FÓRMULAS</v>
      </c>
      <c r="AB5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F56" s="146" t="s">
        <v>115</v>
      </c>
    </row>
    <row r="57" spans="1:32" outlineLevel="1" x14ac:dyDescent="0.25">
      <c r="A57" s="318" t="str">
        <f t="shared" si="6"/>
        <v>Z_DG_26_</v>
      </c>
      <c r="B57" s="318" t="str">
        <f t="shared" si="7"/>
        <v>DG</v>
      </c>
      <c r="C57" s="318" t="s">
        <v>214</v>
      </c>
      <c r="D57" s="659"/>
      <c r="E57" s="586" t="str">
        <f>IFERROR(IF(D57&lt;&gt;"",D57,HLOOKUP($E$2,$F$2:K57,ROW(D57)-1,0)),F57)</f>
        <v>EXPORTAR A JUEGO</v>
      </c>
      <c r="F57" s="586" t="s">
        <v>278</v>
      </c>
      <c r="G57" s="586" t="s">
        <v>274</v>
      </c>
      <c r="H57" s="586" t="s">
        <v>310</v>
      </c>
      <c r="I57" s="586" t="s">
        <v>375</v>
      </c>
      <c r="J57" s="586" t="s">
        <v>341</v>
      </c>
      <c r="K57" s="586" t="s">
        <v>796</v>
      </c>
      <c r="L57" s="586" t="s">
        <v>18894</v>
      </c>
      <c r="M57" s="586" t="str">
        <f t="shared" si="2"/>
        <v>EXPORTAR A JUEGO</v>
      </c>
      <c r="N57" s="146" t="s">
        <v>115</v>
      </c>
      <c r="O57" s="664">
        <f ca="1">IF(Tabla_Menu[[#This Row],[Nivel]]=P56,0,COUNTIF(Tabla_Menu[Nivel],Tabla_Menu[[#This Row],[Nivel]]))</f>
        <v>27</v>
      </c>
      <c r="P57" s="474" t="str">
        <f ca="1">IFERROR(INDIRECT(Tabla_Menu[[#This Row],[Nivel 1]]&amp;IDIOMA),"")</f>
        <v/>
      </c>
      <c r="Q57" s="474" t="str">
        <f ca="1">IFERROR(INDIRECT(Tabla_Menu[[#This Row],[Nivel 2]]&amp;IDIOMA)&amp;IF(Tabla_Menu[[#This Row],[Nivel]]="",""," "&amp;Tabla_Menu[[#This Row],['[Teclas']]]),"")</f>
        <v>ACTIVAR / DESACTIVAR BARRA FÓRMULAS</v>
      </c>
      <c r="R57" s="475" t="s">
        <v>18666</v>
      </c>
      <c r="S57" s="660">
        <v>282</v>
      </c>
      <c r="T57" s="660" t="s">
        <v>18304</v>
      </c>
      <c r="U57" s="660"/>
      <c r="V57" s="660" t="s">
        <v>18443</v>
      </c>
      <c r="W57" s="660" t="s">
        <v>18724</v>
      </c>
      <c r="X57" s="662" t="s">
        <v>18312</v>
      </c>
      <c r="Y57" s="663" t="str">
        <f ca="1">IF(OR(Tabla_Menu[[#This Row],[Nivel]]="",IFERROR(SEARCH(MID(CELL("nombrearchivo"),FIND(".xlsm]",CELL("nombrearchivo"),1)+6,100),Tabla_Menu[[#This Row],[HOJAS NO MUESTRA]],1),0)&gt;0),"N/A","")</f>
        <v>N/A</v>
      </c>
      <c r="Z57" s="660">
        <f ca="1">IF(Tabla_Menu[[#This Row],[N/A]]="",,COUNTIF(Tabla_Menu[&amp;],Tabla_Menu[[#This Row],[&amp;]]))</f>
        <v>27</v>
      </c>
      <c r="AA57" s="474" t="str">
        <f ca="1">Tabla_Menu[[#This Row],[Nivel]]&amp;Tabla_Menu[[#This Row],[N/A]]</f>
        <v>N/A</v>
      </c>
      <c r="AB5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F57" s="146" t="s">
        <v>115</v>
      </c>
    </row>
    <row r="58" spans="1:32" outlineLevel="1" x14ac:dyDescent="0.25">
      <c r="A58" s="317" t="str">
        <f t="shared" ref="A58:A64" si="8">$A$1&amp;B58&amp;"_"&amp;C58&amp;"_"&amp;$A$2</f>
        <v>Z_DG_27_1_</v>
      </c>
      <c r="B58" s="317" t="str">
        <f t="shared" si="7"/>
        <v>DG</v>
      </c>
      <c r="C58" s="317" t="s">
        <v>584</v>
      </c>
      <c r="D58" s="658"/>
      <c r="E58" s="585" t="str">
        <f>IFERROR(IF(D58&lt;&gt;"",D58,HLOOKUP($E$2,$F$2:K58,ROW(D58)-1,0)),F58)</f>
        <v>Las respuestas se barajarán.</v>
      </c>
      <c r="F58" s="585" t="s">
        <v>229</v>
      </c>
      <c r="G58" s="585" t="s">
        <v>290</v>
      </c>
      <c r="H58" s="585" t="s">
        <v>311</v>
      </c>
      <c r="I58" s="585" t="s">
        <v>377</v>
      </c>
      <c r="J58" s="585" t="s">
        <v>342</v>
      </c>
      <c r="K58" s="585" t="s">
        <v>797</v>
      </c>
      <c r="L58" s="585" t="s">
        <v>18903</v>
      </c>
      <c r="M58" s="585" t="str">
        <f t="shared" ref="M58:M63" si="9">E58</f>
        <v>Las respuestas se barajarán.</v>
      </c>
      <c r="N58" s="146" t="s">
        <v>115</v>
      </c>
      <c r="O58" s="664">
        <f ca="1">IF(Tabla_Menu[[#This Row],[Nivel]]=P57,0,COUNTIF(Tabla_Menu[Nivel],Tabla_Menu[[#This Row],[Nivel]]))</f>
        <v>0</v>
      </c>
      <c r="P58" s="476" t="str">
        <f ca="1">IFERROR(INDIRECT(Tabla_Menu[[#This Row],[Nivel 1]]&amp;IDIOMA),"")</f>
        <v/>
      </c>
      <c r="Q58" s="476" t="str">
        <f ca="1">IFERROR(INDIRECT(Tabla_Menu[[#This Row],[Nivel 2]]&amp;IDIOMA)&amp;IF(Tabla_Menu[[#This Row],[Nivel]]="",""," "&amp;Tabla_Menu[[#This Row],['[Teclas']]]),"")</f>
        <v>ACTIVAR MENU</v>
      </c>
      <c r="R58" s="477" t="s">
        <v>18444</v>
      </c>
      <c r="S58" s="664"/>
      <c r="T58" s="664"/>
      <c r="U58" s="664"/>
      <c r="V58" s="664" t="s">
        <v>18445</v>
      </c>
      <c r="W58" s="664" t="s">
        <v>18446</v>
      </c>
      <c r="X58" s="665"/>
      <c r="Y58" s="666" t="str">
        <f ca="1">IF(OR(Tabla_Menu[[#This Row],[Nivel]]="",IFERROR(SEARCH(MID(CELL("nombrearchivo"),FIND(".xlsm]",CELL("nombrearchivo"),1)+6,100),Tabla_Menu[[#This Row],[HOJAS NO MUESTRA]],1),0)&gt;0),"N/A","")</f>
        <v>N/A</v>
      </c>
      <c r="Z58" s="664">
        <f ca="1">IF(Tabla_Menu[[#This Row],[N/A]]="",,COUNTIF(Tabla_Menu[&amp;],Tabla_Menu[[#This Row],[&amp;]]))</f>
        <v>27</v>
      </c>
      <c r="AA58" s="476" t="str">
        <f ca="1">Tabla_Menu[[#This Row],[Nivel]]&amp;Tabla_Menu[[#This Row],[N/A]]</f>
        <v>N/A</v>
      </c>
      <c r="AB5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F58" s="146" t="s">
        <v>115</v>
      </c>
    </row>
    <row r="59" spans="1:32" outlineLevel="1" x14ac:dyDescent="0.25">
      <c r="A59" s="318" t="str">
        <f t="shared" si="8"/>
        <v>Z_DG_27_2_</v>
      </c>
      <c r="B59" s="318" t="str">
        <f t="shared" si="7"/>
        <v>DG</v>
      </c>
      <c r="C59" s="318" t="s">
        <v>585</v>
      </c>
      <c r="D59" s="659"/>
      <c r="E59" s="586" t="str">
        <f>IFERROR(IF(D59&lt;&gt;"",D59,HLOOKUP($E$2,$F$2:K59,ROW(D59)-1,0)),F59)</f>
        <v>Las respuestas NO se barajarán.</v>
      </c>
      <c r="F59" s="586" t="s">
        <v>230</v>
      </c>
      <c r="G59" s="586" t="s">
        <v>291</v>
      </c>
      <c r="H59" s="586" t="s">
        <v>312</v>
      </c>
      <c r="I59" s="586" t="s">
        <v>378</v>
      </c>
      <c r="J59" s="586" t="s">
        <v>343</v>
      </c>
      <c r="K59" s="586" t="s">
        <v>798</v>
      </c>
      <c r="L59" s="586" t="s">
        <v>18904</v>
      </c>
      <c r="M59" s="586" t="str">
        <f t="shared" si="9"/>
        <v>Las respuestas NO se barajarán.</v>
      </c>
      <c r="N59" s="146" t="s">
        <v>115</v>
      </c>
      <c r="O59" s="664">
        <f ca="1">IF(Tabla_Menu[[#This Row],[Nivel]]=P58,0,COUNTIF(Tabla_Menu[Nivel],Tabla_Menu[[#This Row],[Nivel]]))</f>
        <v>0</v>
      </c>
      <c r="P59" s="474" t="str">
        <f ca="1">IFERROR(INDIRECT(Tabla_Menu[[#This Row],[Nivel 1]]&amp;IDIOMA),"")</f>
        <v/>
      </c>
      <c r="Q59" s="474" t="str">
        <f ca="1">IFERROR(INDIRECT(Tabla_Menu[[#This Row],[Nivel 2]]&amp;IDIOMA)&amp;IF(Tabla_Menu[[#This Row],[Nivel]]="",""," "&amp;Tabla_Menu[[#This Row],['[Teclas']]]),"")</f>
        <v>ACTIVAR MENU</v>
      </c>
      <c r="R59" s="475" t="s">
        <v>18444</v>
      </c>
      <c r="S59" s="660"/>
      <c r="T59" s="660"/>
      <c r="U59" s="660"/>
      <c r="V59" s="660" t="s">
        <v>18445</v>
      </c>
      <c r="W59" s="660" t="s">
        <v>18455</v>
      </c>
      <c r="X59" s="662"/>
      <c r="Y59" s="663" t="str">
        <f ca="1">IF(OR(Tabla_Menu[[#This Row],[Nivel]]="",IFERROR(SEARCH(MID(CELL("nombrearchivo"),FIND(".xlsm]",CELL("nombrearchivo"),1)+6,100),Tabla_Menu[[#This Row],[HOJAS NO MUESTRA]],1),0)&gt;0),"N/A","")</f>
        <v>N/A</v>
      </c>
      <c r="Z59" s="660">
        <f ca="1">IF(Tabla_Menu[[#This Row],[N/A]]="",,COUNTIF(Tabla_Menu[&amp;],Tabla_Menu[[#This Row],[&amp;]]))</f>
        <v>27</v>
      </c>
      <c r="AA59" s="474" t="str">
        <f ca="1">Tabla_Menu[[#This Row],[Nivel]]&amp;Tabla_Menu[[#This Row],[N/A]]</f>
        <v>N/A</v>
      </c>
      <c r="AB5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F59" s="146" t="s">
        <v>115</v>
      </c>
    </row>
    <row r="60" spans="1:32" outlineLevel="1" x14ac:dyDescent="0.25">
      <c r="A60" s="317" t="str">
        <f t="shared" si="8"/>
        <v>Z_DG_28_1_</v>
      </c>
      <c r="B60" s="317" t="str">
        <f t="shared" si="7"/>
        <v>DG</v>
      </c>
      <c r="C60" s="317" t="s">
        <v>593</v>
      </c>
      <c r="D60" s="658"/>
      <c r="E60" s="585" t="str">
        <f>IFERROR(IF(D60&lt;&gt;"",D60,HLOOKUP($E$2,$F$2:K60,ROW(D60)-1,0)),F60)</f>
        <v>(una respuesta)</v>
      </c>
      <c r="F60" s="585" t="s">
        <v>103</v>
      </c>
      <c r="G60" s="585" t="s">
        <v>1130</v>
      </c>
      <c r="H60" s="585" t="s">
        <v>313</v>
      </c>
      <c r="I60" s="585" t="s">
        <v>379</v>
      </c>
      <c r="J60" s="585" t="s">
        <v>344</v>
      </c>
      <c r="K60" s="585" t="s">
        <v>799</v>
      </c>
      <c r="L60" s="585" t="s">
        <v>18905</v>
      </c>
      <c r="M60" s="585" t="str">
        <f t="shared" si="9"/>
        <v>(una respuesta)</v>
      </c>
      <c r="N60" s="146" t="s">
        <v>115</v>
      </c>
      <c r="O60" s="664">
        <f ca="1">IF(Tabla_Menu[[#This Row],[Nivel]]=P59,0,COUNTIF(Tabla_Menu[Nivel],Tabla_Menu[[#This Row],[Nivel]]))</f>
        <v>0</v>
      </c>
      <c r="P60" s="476" t="str">
        <f ca="1">IFERROR(INDIRECT(Tabla_Menu[[#This Row],[Nivel 1]]&amp;IDIOMA),"")</f>
        <v/>
      </c>
      <c r="Q60" s="476" t="str">
        <f ca="1">IFERROR(INDIRECT(Tabla_Menu[[#This Row],[Nivel 2]]&amp;IDIOMA)&amp;IF(Tabla_Menu[[#This Row],[Nivel]]="",""," "&amp;Tabla_Menu[[#This Row],['[Teclas']]]),"")</f>
        <v>EXPANDIR BARRA FÓRMULAS</v>
      </c>
      <c r="R60" s="477" t="s">
        <v>18666</v>
      </c>
      <c r="S60" s="664"/>
      <c r="T60" s="664"/>
      <c r="U60" s="664"/>
      <c r="V60" s="664" t="s">
        <v>18447</v>
      </c>
      <c r="W60" s="664" t="s">
        <v>18448</v>
      </c>
      <c r="X60" s="665"/>
      <c r="Y60" s="666" t="str">
        <f ca="1">IF(OR(Tabla_Menu[[#This Row],[Nivel]]="",IFERROR(SEARCH(MID(CELL("nombrearchivo"),FIND(".xlsm]",CELL("nombrearchivo"),1)+6,100),Tabla_Menu[[#This Row],[HOJAS NO MUESTRA]],1),0)&gt;0),"N/A","")</f>
        <v>N/A</v>
      </c>
      <c r="Z60" s="664">
        <f ca="1">IF(Tabla_Menu[[#This Row],[N/A]]="",,COUNTIF(Tabla_Menu[&amp;],Tabla_Menu[[#This Row],[&amp;]]))</f>
        <v>27</v>
      </c>
      <c r="AA60" s="476" t="str">
        <f ca="1">Tabla_Menu[[#This Row],[Nivel]]&amp;Tabla_Menu[[#This Row],[N/A]]</f>
        <v>N/A</v>
      </c>
      <c r="AB6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F60" s="146" t="s">
        <v>115</v>
      </c>
    </row>
    <row r="61" spans="1:32" outlineLevel="1" x14ac:dyDescent="0.25">
      <c r="A61" s="318" t="str">
        <f t="shared" si="8"/>
        <v>Z_DG_28_2_</v>
      </c>
      <c r="B61" s="318" t="str">
        <f t="shared" si="7"/>
        <v>DG</v>
      </c>
      <c r="C61" s="318" t="s">
        <v>594</v>
      </c>
      <c r="D61" s="659"/>
      <c r="E61" s="586" t="str">
        <f>IFERROR(IF(D61&lt;&gt;"",D61,HLOOKUP($E$2,$F$2:K61,ROW(D61)-1,0)),F61)</f>
        <v>(varias respuestas)</v>
      </c>
      <c r="F61" s="586" t="s">
        <v>104</v>
      </c>
      <c r="G61" s="586" t="s">
        <v>292</v>
      </c>
      <c r="H61" s="586" t="s">
        <v>314</v>
      </c>
      <c r="I61" s="586" t="s">
        <v>380</v>
      </c>
      <c r="J61" s="586" t="s">
        <v>345</v>
      </c>
      <c r="K61" s="586" t="s">
        <v>800</v>
      </c>
      <c r="L61" s="586" t="s">
        <v>18906</v>
      </c>
      <c r="M61" s="586" t="str">
        <f t="shared" si="9"/>
        <v>(varias respuestas)</v>
      </c>
      <c r="N61" s="146" t="s">
        <v>115</v>
      </c>
      <c r="O61" s="664">
        <f ca="1">IF(Tabla_Menu[[#This Row],[Nivel]]=P60,0,COUNTIF(Tabla_Menu[Nivel],Tabla_Menu[[#This Row],[Nivel]]))</f>
        <v>0</v>
      </c>
      <c r="P61" s="474" t="str">
        <f ca="1">IFERROR(INDIRECT(Tabla_Menu[[#This Row],[Nivel 1]]&amp;IDIOMA),"")</f>
        <v/>
      </c>
      <c r="Q61" s="474" t="str">
        <f ca="1">IFERROR(INDIRECT(Tabla_Menu[[#This Row],[Nivel 2]]&amp;IDIOMA)&amp;IF(Tabla_Menu[[#This Row],[Nivel]]="",""," "&amp;Tabla_Menu[[#This Row],['[Teclas']]]),"")</f>
        <v>ABRIR MENÚ DESPLEGABLE</v>
      </c>
      <c r="R61" s="475" t="s">
        <v>18666</v>
      </c>
      <c r="S61" s="660"/>
      <c r="T61" s="660"/>
      <c r="U61" s="660"/>
      <c r="V61" s="660" t="s">
        <v>18449</v>
      </c>
      <c r="W61" s="660" t="s">
        <v>18450</v>
      </c>
      <c r="X61" s="662"/>
      <c r="Y61" s="663" t="str">
        <f ca="1">IF(OR(Tabla_Menu[[#This Row],[Nivel]]="",IFERROR(SEARCH(MID(CELL("nombrearchivo"),FIND(".xlsm]",CELL("nombrearchivo"),1)+6,100),Tabla_Menu[[#This Row],[HOJAS NO MUESTRA]],1),0)&gt;0),"N/A","")</f>
        <v>N/A</v>
      </c>
      <c r="Z61" s="660">
        <f ca="1">IF(Tabla_Menu[[#This Row],[N/A]]="",,COUNTIF(Tabla_Menu[&amp;],Tabla_Menu[[#This Row],[&amp;]]))</f>
        <v>27</v>
      </c>
      <c r="AA61" s="474" t="str">
        <f ca="1">Tabla_Menu[[#This Row],[Nivel]]&amp;Tabla_Menu[[#This Row],[N/A]]</f>
        <v>N/A</v>
      </c>
      <c r="AB6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F61" s="146" t="s">
        <v>115</v>
      </c>
    </row>
    <row r="62" spans="1:32" outlineLevel="1" x14ac:dyDescent="0.25">
      <c r="A62" s="317" t="str">
        <f t="shared" si="8"/>
        <v>Z_DG_29_1_</v>
      </c>
      <c r="B62" s="317" t="str">
        <f t="shared" si="7"/>
        <v>DG</v>
      </c>
      <c r="C62" s="317" t="s">
        <v>19139</v>
      </c>
      <c r="D62" s="681"/>
      <c r="E62" s="585" t="str">
        <f>IFERROR(IF(D62&lt;&gt;"",D62,HLOOKUP($E$2,$F$2:K62,ROW(D62)-1,0)),F62)</f>
        <v>El rango de preguntas a exportar no coincide con el Nº total de preguntas.</v>
      </c>
      <c r="F62" s="585" t="s">
        <v>18774</v>
      </c>
      <c r="G62" s="585" t="s">
        <v>18776</v>
      </c>
      <c r="H62" s="585" t="s">
        <v>18777</v>
      </c>
      <c r="I62" s="585" t="s">
        <v>18778</v>
      </c>
      <c r="J62" s="585" t="s">
        <v>18779</v>
      </c>
      <c r="K62" s="585" t="s">
        <v>18775</v>
      </c>
      <c r="L62" s="585" t="s">
        <v>18912</v>
      </c>
      <c r="M62" s="585" t="str">
        <f t="shared" si="9"/>
        <v>El rango de preguntas a exportar no coincide con el Nº total de preguntas.</v>
      </c>
      <c r="N62" s="146" t="s">
        <v>115</v>
      </c>
      <c r="O62" s="664">
        <f ca="1">IF(Tabla_Menu[[#This Row],[Nivel]]=P61,0,COUNTIF(Tabla_Menu[Nivel],Tabla_Menu[[#This Row],[Nivel]]))</f>
        <v>0</v>
      </c>
      <c r="P62" s="476" t="str">
        <f ca="1">IFERROR(INDIRECT(Tabla_Menu[[#This Row],[Nivel 1]]&amp;IDIOMA),"")</f>
        <v/>
      </c>
      <c r="Q62" s="476" t="str">
        <f ca="1">IFERROR(INDIRECT(Tabla_Menu[[#This Row],[Nivel 2]]&amp;IDIOMA)&amp;IF(Tabla_Menu[[#This Row],[Nivel]]="",""," "&amp;Tabla_Menu[[#This Row],['[Teclas']]]),"")</f>
        <v>CELDA SIGUIENTE</v>
      </c>
      <c r="R62" s="477" t="s">
        <v>18666</v>
      </c>
      <c r="S62" s="664"/>
      <c r="T62" s="664"/>
      <c r="U62" s="664"/>
      <c r="V62" s="664" t="s">
        <v>18451</v>
      </c>
      <c r="W62" s="664" t="s">
        <v>18452</v>
      </c>
      <c r="X62" s="665"/>
      <c r="Y62" s="666" t="str">
        <f ca="1">IF(OR(Tabla_Menu[[#This Row],[Nivel]]="",IFERROR(SEARCH(MID(CELL("nombrearchivo"),FIND(".xlsm]",CELL("nombrearchivo"),1)+6,100),Tabla_Menu[[#This Row],[HOJAS NO MUESTRA]],1),0)&gt;0),"N/A","")</f>
        <v>N/A</v>
      </c>
      <c r="Z62" s="664">
        <f ca="1">IF(Tabla_Menu[[#This Row],[N/A]]="",,COUNTIF(Tabla_Menu[&amp;],Tabla_Menu[[#This Row],[&amp;]]))</f>
        <v>27</v>
      </c>
      <c r="AA62" s="476" t="str">
        <f ca="1">Tabla_Menu[[#This Row],[Nivel]]&amp;Tabla_Menu[[#This Row],[N/A]]</f>
        <v>N/A</v>
      </c>
      <c r="AB6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F62" s="146" t="s">
        <v>115</v>
      </c>
    </row>
    <row r="63" spans="1:32" outlineLevel="1" x14ac:dyDescent="0.25">
      <c r="A63" s="318" t="str">
        <f t="shared" si="8"/>
        <v>Z_DG_29_2_</v>
      </c>
      <c r="B63" s="318" t="str">
        <f t="shared" si="7"/>
        <v>DG</v>
      </c>
      <c r="C63" s="318" t="s">
        <v>19140</v>
      </c>
      <c r="D63" s="687"/>
      <c r="E63" s="586" t="str">
        <f>IFERROR(IF(D63&lt;&gt;"",D63,HLOOKUP($E$2,$F$2:K72,ROW(D63)-1,0)),F63)</f>
        <v>El rango de preguntas a exportar es INCORRECTO.</v>
      </c>
      <c r="F63" s="586" t="s">
        <v>19162</v>
      </c>
      <c r="G63" s="586" t="s">
        <v>19163</v>
      </c>
      <c r="H63" s="586" t="s">
        <v>19236</v>
      </c>
      <c r="I63" s="586" t="s">
        <v>19237</v>
      </c>
      <c r="J63" s="586" t="s">
        <v>19238</v>
      </c>
      <c r="K63" s="586" t="s">
        <v>19239</v>
      </c>
      <c r="L63" s="586" t="s">
        <v>19240</v>
      </c>
      <c r="M63" s="586" t="str">
        <f t="shared" si="9"/>
        <v>El rango de preguntas a exportar es INCORRECTO.</v>
      </c>
      <c r="N63" s="146" t="s">
        <v>115</v>
      </c>
      <c r="O63" s="664">
        <f ca="1">IF(Tabla_Menu[[#This Row],[Nivel]]=P62,0,COUNTIF(Tabla_Menu[Nivel],Tabla_Menu[[#This Row],[Nivel]]))</f>
        <v>0</v>
      </c>
      <c r="P63" s="474" t="str">
        <f ca="1">IFERROR(INDIRECT(Tabla_Menu[[#This Row],[Nivel 1]]&amp;IDIOMA),"")</f>
        <v/>
      </c>
      <c r="Q63" s="474" t="str">
        <f ca="1">IFERROR(INDIRECT(Tabla_Menu[[#This Row],[Nivel 2]]&amp;IDIOMA)&amp;IF(Tabla_Menu[[#This Row],[Nivel]]="",""," "&amp;Tabla_Menu[[#This Row],['[Teclas']]]),"")</f>
        <v>CELDA ANTERIOR</v>
      </c>
      <c r="R63" s="475" t="s">
        <v>18666</v>
      </c>
      <c r="S63" s="660"/>
      <c r="T63" s="660"/>
      <c r="U63" s="660"/>
      <c r="V63" s="660" t="s">
        <v>18453</v>
      </c>
      <c r="W63" s="660" t="s">
        <v>18454</v>
      </c>
      <c r="X63" s="662"/>
      <c r="Y63" s="663" t="str">
        <f ca="1">IF(OR(Tabla_Menu[[#This Row],[Nivel]]="",IFERROR(SEARCH(MID(CELL("nombrearchivo"),FIND(".xlsm]",CELL("nombrearchivo"),1)+6,100),Tabla_Menu[[#This Row],[HOJAS NO MUESTRA]],1),0)&gt;0),"N/A","")</f>
        <v>N/A</v>
      </c>
      <c r="Z63" s="660">
        <f ca="1">IF(Tabla_Menu[[#This Row],[N/A]]="",,COUNTIF(Tabla_Menu[&amp;],Tabla_Menu[[#This Row],[&amp;]]))</f>
        <v>27</v>
      </c>
      <c r="AA63" s="474" t="str">
        <f ca="1">Tabla_Menu[[#This Row],[Nivel]]&amp;Tabla_Menu[[#This Row],[N/A]]</f>
        <v>N/A</v>
      </c>
      <c r="AB6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F63" s="146" t="s">
        <v>115</v>
      </c>
    </row>
    <row r="64" spans="1:32" outlineLevel="1" x14ac:dyDescent="0.25">
      <c r="A64" s="317" t="str">
        <f t="shared" si="8"/>
        <v>Z_DG_29_3_</v>
      </c>
      <c r="B64" s="317" t="str">
        <f t="shared" si="7"/>
        <v>DG</v>
      </c>
      <c r="C64" s="317" t="s">
        <v>19164</v>
      </c>
      <c r="D64" s="681"/>
      <c r="E64" s="585" t="str">
        <f>IFERROR(IF(D64&lt;&gt;"",D64,HLOOKUP($E$2,$F$2:K73,ROW(D64)-1,0)),F64)</f>
        <v>Pincha aquí si quieres poner el rango completo de preguntas [Ctrl+May+K]</v>
      </c>
      <c r="F64" s="585" t="s">
        <v>19502</v>
      </c>
      <c r="G64" s="585" t="s">
        <v>19503</v>
      </c>
      <c r="H64" s="585" t="s">
        <v>19504</v>
      </c>
      <c r="I64" s="585" t="s">
        <v>19505</v>
      </c>
      <c r="J64" s="585" t="s">
        <v>19506</v>
      </c>
      <c r="K64" s="585" t="s">
        <v>19507</v>
      </c>
      <c r="L64" s="585" t="s">
        <v>19508</v>
      </c>
      <c r="M64" s="585"/>
      <c r="N64" s="146" t="s">
        <v>115</v>
      </c>
      <c r="O64" s="664">
        <f ca="1">IF(Tabla_Menu[[#This Row],[Nivel]]=P63,0,COUNTIF(Tabla_Menu[Nivel],Tabla_Menu[[#This Row],[Nivel]]))</f>
        <v>0</v>
      </c>
      <c r="P64" s="476" t="str">
        <f ca="1">IFERROR(INDIRECT(Tabla_Menu[[#This Row],[Nivel 1]]&amp;IDIOMA),"")</f>
        <v/>
      </c>
      <c r="Q64" s="476" t="str">
        <f ca="1">IFERROR(INDIRECT(Tabla_Menu[[#This Row],[Nivel 2]]&amp;IDIOMA)&amp;IF(Tabla_Menu[[#This Row],[Nivel]]="",""," "&amp;Tabla_Menu[[#This Row],['[Teclas']]]),"")</f>
        <v>AYUDA</v>
      </c>
      <c r="R64" s="477" t="s">
        <v>18309</v>
      </c>
      <c r="S64" s="664"/>
      <c r="T64" s="664"/>
      <c r="U64" s="664"/>
      <c r="V64" s="664" t="s">
        <v>18310</v>
      </c>
      <c r="W64" s="664" t="s">
        <v>18705</v>
      </c>
      <c r="X64" s="665"/>
      <c r="Y64" s="666" t="str">
        <f ca="1">IF(OR(Tabla_Menu[[#This Row],[Nivel]]="",IFERROR(SEARCH(MID(CELL("nombrearchivo"),FIND(".xlsm]",CELL("nombrearchivo"),1)+6,100),Tabla_Menu[[#This Row],[HOJAS NO MUESTRA]],1),0)&gt;0),"N/A","")</f>
        <v>N/A</v>
      </c>
      <c r="Z64" s="664">
        <f ca="1">IF(Tabla_Menu[[#This Row],[N/A]]="",,COUNTIF(Tabla_Menu[&amp;],Tabla_Menu[[#This Row],[&amp;]]))</f>
        <v>27</v>
      </c>
      <c r="AA64" s="476" t="str">
        <f ca="1">Tabla_Menu[[#This Row],[Nivel]]&amp;Tabla_Menu[[#This Row],[N/A]]</f>
        <v>N/A</v>
      </c>
      <c r="AB6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F64" s="146" t="s">
        <v>115</v>
      </c>
    </row>
    <row r="65" spans="1:32" outlineLevel="1" x14ac:dyDescent="0.25">
      <c r="A65" s="318" t="str">
        <f t="shared" si="6"/>
        <v>Z_DG_30_1_</v>
      </c>
      <c r="B65" s="318" t="str">
        <f t="shared" si="7"/>
        <v>DG</v>
      </c>
      <c r="C65" s="318" t="s">
        <v>19131</v>
      </c>
      <c r="D65" s="659"/>
      <c r="E65" s="586" t="str">
        <f>IFERROR(IF(D65&lt;&gt;"",D65,HLOOKUP($E$2,$F$2:K65,ROW(D65)-1,0)),F65)</f>
        <v xml:space="preserve">Opción Múltiple 1R </v>
      </c>
      <c r="F65" s="586" t="s">
        <v>18185</v>
      </c>
      <c r="G65" s="586" t="s">
        <v>18186</v>
      </c>
      <c r="H65" s="586" t="s">
        <v>18194</v>
      </c>
      <c r="I65" s="586" t="s">
        <v>18212</v>
      </c>
      <c r="J65" s="586" t="s">
        <v>18191</v>
      </c>
      <c r="K65" s="586" t="s">
        <v>18186</v>
      </c>
      <c r="L65" s="586" t="s">
        <v>18895</v>
      </c>
      <c r="M65" s="586" t="str">
        <f t="shared" si="2"/>
        <v xml:space="preserve">Opción Múltiple 1R </v>
      </c>
      <c r="N65" s="146" t="s">
        <v>115</v>
      </c>
      <c r="O65" s="664">
        <f ca="1">IF(Tabla_Menu[[#This Row],[Nivel]]=P64,0,COUNTIF(Tabla_Menu[Nivel],Tabla_Menu[[#This Row],[Nivel]]))</f>
        <v>0</v>
      </c>
      <c r="P65" s="474" t="str">
        <f ca="1">IFERROR(INDIRECT(Tabla_Menu[[#This Row],[Nivel 1]]&amp;IDIOMA),"")</f>
        <v/>
      </c>
      <c r="Q65" s="474" t="str">
        <f ca="1">IFERROR(INDIRECT(Tabla_Menu[[#This Row],[Nivel 2]]&amp;IDIOMA)&amp;IF(Tabla_Menu[[#This Row],[Nivel]]="",""," "&amp;Tabla_Menu[[#This Row],['[Teclas']]]),"")</f>
        <v>SELECCIONAR TIPO DE PREGUNTA</v>
      </c>
      <c r="R65" s="475" t="s">
        <v>18300</v>
      </c>
      <c r="S65" s="660"/>
      <c r="T65" s="660"/>
      <c r="U65" s="660"/>
      <c r="V65" s="660" t="s">
        <v>18301</v>
      </c>
      <c r="W65" s="660" t="s">
        <v>18456</v>
      </c>
      <c r="X65" s="662"/>
      <c r="Y65" s="663" t="str">
        <f ca="1">IF(OR(Tabla_Menu[[#This Row],[Nivel]]="",IFERROR(SEARCH(MID(CELL("nombrearchivo"),FIND(".xlsm]",CELL("nombrearchivo"),1)+6,100),Tabla_Menu[[#This Row],[HOJAS NO MUESTRA]],1),0)&gt;0),"N/A","")</f>
        <v>N/A</v>
      </c>
      <c r="Z65" s="660">
        <f ca="1">IF(Tabla_Menu[[#This Row],[N/A]]="",,COUNTIF(Tabla_Menu[&amp;],Tabla_Menu[[#This Row],[&amp;]]))</f>
        <v>27</v>
      </c>
      <c r="AA65" s="474" t="str">
        <f ca="1">Tabla_Menu[[#This Row],[Nivel]]&amp;Tabla_Menu[[#This Row],[N/A]]</f>
        <v>N/A</v>
      </c>
      <c r="AB6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F65" s="146" t="s">
        <v>115</v>
      </c>
    </row>
    <row r="66" spans="1:32" outlineLevel="1" x14ac:dyDescent="0.25">
      <c r="A66" s="317" t="str">
        <f t="shared" si="6"/>
        <v>Z_DG_30_2_</v>
      </c>
      <c r="B66" s="317" t="str">
        <f t="shared" si="7"/>
        <v>DG</v>
      </c>
      <c r="C66" s="317" t="s">
        <v>19132</v>
      </c>
      <c r="D66" s="658"/>
      <c r="E66" s="585" t="str">
        <f>IFERROR(IF(D66&lt;&gt;"",D66,HLOOKUP($E$2,$F$2:K66,ROW(D66)-1,0)),F66)</f>
        <v xml:space="preserve">Opción Múltiple +R </v>
      </c>
      <c r="F66" s="585" t="s">
        <v>18198</v>
      </c>
      <c r="G66" s="585" t="s">
        <v>18199</v>
      </c>
      <c r="H66" s="585" t="s">
        <v>18200</v>
      </c>
      <c r="I66" s="585" t="s">
        <v>18201</v>
      </c>
      <c r="J66" s="585" t="s">
        <v>18202</v>
      </c>
      <c r="K66" s="585" t="s">
        <v>18203</v>
      </c>
      <c r="L66" s="585" t="s">
        <v>18896</v>
      </c>
      <c r="M66" s="585" t="str">
        <f t="shared" si="2"/>
        <v xml:space="preserve">Opción Múltiple +R </v>
      </c>
      <c r="N66" s="146" t="s">
        <v>115</v>
      </c>
      <c r="O66" s="664">
        <f ca="1">IF(Tabla_Menu[[#This Row],[Nivel]]=P65,0,COUNTIF(Tabla_Menu[Nivel],Tabla_Menu[[#This Row],[Nivel]]))</f>
        <v>0</v>
      </c>
      <c r="P66" s="476" t="str">
        <f ca="1">IFERROR(INDIRECT(Tabla_Menu[[#This Row],[Nivel 1]]&amp;IDIOMA),"")</f>
        <v/>
      </c>
      <c r="Q66" s="476" t="str">
        <f ca="1">IFERROR(INDIRECT(Tabla_Menu[[#This Row],[Nivel 2]]&amp;IDIOMA)&amp;IF(Tabla_Menu[[#This Row],[Nivel]]="",""," "&amp;Tabla_Menu[[#This Row],['[Teclas']]]),"")</f>
        <v/>
      </c>
      <c r="R66" s="477"/>
      <c r="S66" s="664"/>
      <c r="T66" s="664"/>
      <c r="U66" s="664"/>
      <c r="V66" s="664" t="s">
        <v>18632</v>
      </c>
      <c r="W66" s="664" t="s">
        <v>18631</v>
      </c>
      <c r="X66" s="665"/>
      <c r="Y66" s="666" t="str">
        <f ca="1">IF(OR(Tabla_Menu[[#This Row],[Nivel]]="",IFERROR(SEARCH(MID(CELL("nombrearchivo"),FIND(".xlsm]",CELL("nombrearchivo"),1)+6,100),Tabla_Menu[[#This Row],[HOJAS NO MUESTRA]],1),0)&gt;0),"N/A","")</f>
        <v>N/A</v>
      </c>
      <c r="Z66" s="664">
        <f ca="1">IF(Tabla_Menu[[#This Row],[N/A]]="",,COUNTIF(Tabla_Menu[&amp;],Tabla_Menu[[#This Row],[&amp;]]))</f>
        <v>27</v>
      </c>
      <c r="AA66" s="476" t="str">
        <f ca="1">Tabla_Menu[[#This Row],[Nivel]]&amp;Tabla_Menu[[#This Row],[N/A]]</f>
        <v>N/A</v>
      </c>
      <c r="AB6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F66" s="146" t="s">
        <v>115</v>
      </c>
    </row>
    <row r="67" spans="1:32" outlineLevel="1" x14ac:dyDescent="0.25">
      <c r="A67" s="318" t="str">
        <f t="shared" si="6"/>
        <v>Z_DG_30_3_</v>
      </c>
      <c r="B67" s="318" t="str">
        <f t="shared" si="7"/>
        <v>DG</v>
      </c>
      <c r="C67" s="318" t="s">
        <v>19133</v>
      </c>
      <c r="D67" s="659"/>
      <c r="E67" s="586" t="str">
        <f>IFERROR(IF(D67&lt;&gt;"",D67,HLOOKUP($E$2,$F$2:K67,ROW(D67)-1,0)),F67)</f>
        <v>Verdadero/Falso</v>
      </c>
      <c r="F67" s="586" t="s">
        <v>18207</v>
      </c>
      <c r="G67" s="586" t="s">
        <v>18206</v>
      </c>
      <c r="H67" s="586" t="s">
        <v>18208</v>
      </c>
      <c r="I67" s="586" t="s">
        <v>18209</v>
      </c>
      <c r="J67" s="586" t="s">
        <v>18210</v>
      </c>
      <c r="K67" s="586" t="s">
        <v>18211</v>
      </c>
      <c r="L67" s="586" t="s">
        <v>18897</v>
      </c>
      <c r="M67" s="586" t="str">
        <f t="shared" si="2"/>
        <v>Verdadero/Falso</v>
      </c>
      <c r="N67" s="146" t="s">
        <v>115</v>
      </c>
      <c r="O67" s="664">
        <f ca="1">IF(Tabla_Menu[[#This Row],[Nivel]]=P66,0,COUNTIF(Tabla_Menu[Nivel],Tabla_Menu[[#This Row],[Nivel]]))</f>
        <v>0</v>
      </c>
      <c r="P67" s="474" t="str">
        <f ca="1">IFERROR(INDIRECT(Tabla_Menu[[#This Row],[Nivel 1]]&amp;IDIOMA),"")</f>
        <v/>
      </c>
      <c r="Q67" s="474" t="str">
        <f ca="1">IFERROR(INDIRECT(Tabla_Menu[[#This Row],[Nivel 2]]&amp;IDIOMA)&amp;IF(Tabla_Menu[[#This Row],[Nivel]]="",""," "&amp;Tabla_Menu[[#This Row],['[Teclas']]]),"")</f>
        <v/>
      </c>
      <c r="R67" s="475"/>
      <c r="S67" s="660"/>
      <c r="T67" s="660"/>
      <c r="U67" s="660"/>
      <c r="V67" s="660" t="s">
        <v>18634</v>
      </c>
      <c r="W67" s="660" t="s">
        <v>18633</v>
      </c>
      <c r="X67" s="662"/>
      <c r="Y67" s="663" t="str">
        <f ca="1">IF(OR(Tabla_Menu[[#This Row],[Nivel]]="",IFERROR(SEARCH(MID(CELL("nombrearchivo"),FIND(".xlsm]",CELL("nombrearchivo"),1)+6,100),Tabla_Menu[[#This Row],[HOJAS NO MUESTRA]],1),0)&gt;0),"N/A","")</f>
        <v>N/A</v>
      </c>
      <c r="Z67" s="660">
        <f ca="1">IF(Tabla_Menu[[#This Row],[N/A]]="",,COUNTIF(Tabla_Menu[&amp;],Tabla_Menu[[#This Row],[&amp;]]))</f>
        <v>27</v>
      </c>
      <c r="AA67" s="474" t="str">
        <f ca="1">Tabla_Menu[[#This Row],[Nivel]]&amp;Tabla_Menu[[#This Row],[N/A]]</f>
        <v>N/A</v>
      </c>
      <c r="AB6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F67" s="146" t="s">
        <v>115</v>
      </c>
    </row>
    <row r="68" spans="1:32" outlineLevel="1" x14ac:dyDescent="0.25">
      <c r="A68" s="317" t="str">
        <f t="shared" si="6"/>
        <v>Z_DG_30_4_</v>
      </c>
      <c r="B68" s="317" t="str">
        <f t="shared" si="7"/>
        <v>DG</v>
      </c>
      <c r="C68" s="317" t="s">
        <v>19134</v>
      </c>
      <c r="D68" s="658"/>
      <c r="E68" s="585" t="str">
        <f>IFERROR(IF(D68&lt;&gt;"",D68,HLOOKUP($E$2,$F$2:K68,ROW(D68)-1,0)),F68)</f>
        <v>Emparejar</v>
      </c>
      <c r="F68" s="585" t="s">
        <v>10</v>
      </c>
      <c r="G68" s="585" t="s">
        <v>18197</v>
      </c>
      <c r="H68" s="585" t="s">
        <v>18195</v>
      </c>
      <c r="I68" s="585" t="s">
        <v>376</v>
      </c>
      <c r="J68" s="585" t="s">
        <v>18192</v>
      </c>
      <c r="K68" s="585" t="s">
        <v>18190</v>
      </c>
      <c r="L68" s="585" t="s">
        <v>18898</v>
      </c>
      <c r="M68" s="585" t="str">
        <f t="shared" si="2"/>
        <v>Emparejar</v>
      </c>
      <c r="N68" s="146" t="s">
        <v>115</v>
      </c>
      <c r="O68" s="664">
        <f ca="1">IF(Tabla_Menu[[#This Row],[Nivel]]=P67,0,COUNTIF(Tabla_Menu[Nivel],Tabla_Menu[[#This Row],[Nivel]]))</f>
        <v>0</v>
      </c>
      <c r="P68" s="476" t="str">
        <f ca="1">IFERROR(INDIRECT(Tabla_Menu[[#This Row],[Nivel 1]]&amp;IDIOMA),"")</f>
        <v/>
      </c>
      <c r="Q68" s="476" t="str">
        <f ca="1">IFERROR(INDIRECT(Tabla_Menu[[#This Row],[Nivel 2]]&amp;IDIOMA)&amp;IF(Tabla_Menu[[#This Row],[Nivel]]="",""," "&amp;Tabla_Menu[[#This Row],['[Teclas']]]),"")</f>
        <v/>
      </c>
      <c r="R68" s="477"/>
      <c r="S68" s="664"/>
      <c r="T68" s="664"/>
      <c r="U68" s="664"/>
      <c r="V68" s="664" t="s">
        <v>18646</v>
      </c>
      <c r="W68" s="664" t="s">
        <v>18645</v>
      </c>
      <c r="X68" s="665"/>
      <c r="Y68" s="666" t="str">
        <f ca="1">IF(OR(Tabla_Menu[[#This Row],[Nivel]]="",IFERROR(SEARCH(MID(CELL("nombrearchivo"),FIND(".xlsm]",CELL("nombrearchivo"),1)+6,100),Tabla_Menu[[#This Row],[HOJAS NO MUESTRA]],1),0)&gt;0),"N/A","")</f>
        <v>N/A</v>
      </c>
      <c r="Z68" s="664">
        <f ca="1">IF(Tabla_Menu[[#This Row],[N/A]]="",,COUNTIF(Tabla_Menu[&amp;],Tabla_Menu[[#This Row],[&amp;]]))</f>
        <v>27</v>
      </c>
      <c r="AA68" s="476" t="str">
        <f ca="1">Tabla_Menu[[#This Row],[Nivel]]&amp;Tabla_Menu[[#This Row],[N/A]]</f>
        <v>N/A</v>
      </c>
      <c r="AB6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F68" s="146" t="s">
        <v>115</v>
      </c>
    </row>
    <row r="69" spans="1:32" outlineLevel="1" x14ac:dyDescent="0.25">
      <c r="A69" s="318" t="str">
        <f t="shared" si="6"/>
        <v>Z_DG_30_5_</v>
      </c>
      <c r="B69" s="318" t="str">
        <f t="shared" si="7"/>
        <v>DG</v>
      </c>
      <c r="C69" s="318" t="s">
        <v>19135</v>
      </c>
      <c r="D69" s="659"/>
      <c r="E69" s="586" t="str">
        <f>IFERROR(IF(D69&lt;&gt;"",D69,HLOOKUP($E$2,$F$2:K69,ROW(D69)-1,0)),F69)</f>
        <v>Respuesta Corta</v>
      </c>
      <c r="F69" s="586" t="s">
        <v>13</v>
      </c>
      <c r="G69" s="586" t="s">
        <v>283</v>
      </c>
      <c r="H69" s="586" t="s">
        <v>17928</v>
      </c>
      <c r="I69" s="586" t="s">
        <v>17929</v>
      </c>
      <c r="J69" s="586" t="s">
        <v>17930</v>
      </c>
      <c r="K69" s="586" t="s">
        <v>18187</v>
      </c>
      <c r="L69" s="586" t="s">
        <v>18899</v>
      </c>
      <c r="M69" s="586" t="str">
        <f t="shared" si="2"/>
        <v>Respuesta Corta</v>
      </c>
      <c r="N69" s="146" t="s">
        <v>115</v>
      </c>
      <c r="O69" s="664">
        <f ca="1">IF(Tabla_Menu[[#This Row],[Nivel]]=P68,0,COUNTIF(Tabla_Menu[Nivel],Tabla_Menu[[#This Row],[Nivel]]))</f>
        <v>0</v>
      </c>
      <c r="P69" s="474" t="str">
        <f ca="1">IFERROR(INDIRECT(Tabla_Menu[[#This Row],[Nivel 1]]&amp;IDIOMA),"")</f>
        <v/>
      </c>
      <c r="Q69" s="474" t="str">
        <f ca="1">IFERROR(INDIRECT(Tabla_Menu[[#This Row],[Nivel 2]]&amp;IDIOMA)&amp;IF(Tabla_Menu[[#This Row],[Nivel]]="",""," "&amp;Tabla_Menu[[#This Row],['[Teclas']]]),"")</f>
        <v/>
      </c>
      <c r="R69" s="475"/>
      <c r="S69" s="660"/>
      <c r="T69" s="660"/>
      <c r="U69" s="660"/>
      <c r="V69" s="660" t="s">
        <v>18626</v>
      </c>
      <c r="W69" s="660" t="s">
        <v>18625</v>
      </c>
      <c r="X69" s="662"/>
      <c r="Y69" s="663" t="str">
        <f ca="1">IF(OR(Tabla_Menu[[#This Row],[Nivel]]="",IFERROR(SEARCH(MID(CELL("nombrearchivo"),FIND(".xlsm]",CELL("nombrearchivo"),1)+6,100),Tabla_Menu[[#This Row],[HOJAS NO MUESTRA]],1),0)&gt;0),"N/A","")</f>
        <v>N/A</v>
      </c>
      <c r="Z69" s="660">
        <f ca="1">IF(Tabla_Menu[[#This Row],[N/A]]="",,COUNTIF(Tabla_Menu[&amp;],Tabla_Menu[[#This Row],[&amp;]]))</f>
        <v>27</v>
      </c>
      <c r="AA69" s="474" t="str">
        <f ca="1">Tabla_Menu[[#This Row],[Nivel]]&amp;Tabla_Menu[[#This Row],[N/A]]</f>
        <v>N/A</v>
      </c>
      <c r="AB6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F69" s="146" t="s">
        <v>115</v>
      </c>
    </row>
    <row r="70" spans="1:32" outlineLevel="1" x14ac:dyDescent="0.25">
      <c r="A70" s="317" t="str">
        <f t="shared" si="6"/>
        <v>Z_DG_30_6_</v>
      </c>
      <c r="B70" s="317" t="str">
        <f t="shared" si="7"/>
        <v>DG</v>
      </c>
      <c r="C70" s="317" t="s">
        <v>19136</v>
      </c>
      <c r="D70" s="658"/>
      <c r="E70" s="585" t="str">
        <f>IFERROR(IF(D70&lt;&gt;"",D70,HLOOKUP($E$2,$F$2:K70,ROW(D70)-1,0)),F70)</f>
        <v>Palabra Perdida</v>
      </c>
      <c r="F70" s="585" t="s">
        <v>17</v>
      </c>
      <c r="G70" s="585" t="s">
        <v>282</v>
      </c>
      <c r="H70" s="585" t="s">
        <v>18196</v>
      </c>
      <c r="I70" s="585" t="s">
        <v>17931</v>
      </c>
      <c r="J70" s="585" t="s">
        <v>18193</v>
      </c>
      <c r="K70" s="585" t="s">
        <v>18189</v>
      </c>
      <c r="L70" s="585" t="s">
        <v>18900</v>
      </c>
      <c r="M70" s="585" t="str">
        <f t="shared" si="2"/>
        <v>Palabra Perdida</v>
      </c>
      <c r="N70" s="146" t="s">
        <v>115</v>
      </c>
      <c r="O70" s="664">
        <f ca="1">IF(Tabla_Menu[[#This Row],[Nivel]]=P69,0,COUNTIF(Tabla_Menu[Nivel],Tabla_Menu[[#This Row],[Nivel]]))</f>
        <v>0</v>
      </c>
      <c r="P70" s="476" t="str">
        <f ca="1">IFERROR(INDIRECT(Tabla_Menu[[#This Row],[Nivel 1]]&amp;IDIOMA),"")</f>
        <v/>
      </c>
      <c r="Q70" s="476" t="str">
        <f ca="1">IFERROR(INDIRECT(Tabla_Menu[[#This Row],[Nivel 2]]&amp;IDIOMA)&amp;IF(Tabla_Menu[[#This Row],[Nivel]]="",""," "&amp;Tabla_Menu[[#This Row],['[Teclas']]]),"")</f>
        <v/>
      </c>
      <c r="R70" s="477"/>
      <c r="S70" s="664"/>
      <c r="T70" s="664"/>
      <c r="U70" s="664"/>
      <c r="V70" s="664" t="s">
        <v>18627</v>
      </c>
      <c r="W70" s="664" t="s">
        <v>18628</v>
      </c>
      <c r="X70" s="665"/>
      <c r="Y70" s="666" t="str">
        <f ca="1">IF(OR(Tabla_Menu[[#This Row],[Nivel]]="",IFERROR(SEARCH(MID(CELL("nombrearchivo"),FIND(".xlsm]",CELL("nombrearchivo"),1)+6,100),Tabla_Menu[[#This Row],[HOJAS NO MUESTRA]],1),0)&gt;0),"N/A","")</f>
        <v>N/A</v>
      </c>
      <c r="Z70" s="664">
        <f ca="1">IF(Tabla_Menu[[#This Row],[N/A]]="",,COUNTIF(Tabla_Menu[&amp;],Tabla_Menu[[#This Row],[&amp;]]))</f>
        <v>27</v>
      </c>
      <c r="AA70" s="476" t="str">
        <f ca="1">Tabla_Menu[[#This Row],[Nivel]]&amp;Tabla_Menu[[#This Row],[N/A]]</f>
        <v>N/A</v>
      </c>
      <c r="AB7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F70" s="146" t="s">
        <v>115</v>
      </c>
    </row>
    <row r="71" spans="1:32" outlineLevel="1" x14ac:dyDescent="0.25">
      <c r="A71" s="318" t="str">
        <f t="shared" si="6"/>
        <v>Z_DG_30_7_</v>
      </c>
      <c r="B71" s="318" t="str">
        <f t="shared" si="7"/>
        <v>DG</v>
      </c>
      <c r="C71" s="318" t="s">
        <v>19138</v>
      </c>
      <c r="D71" s="659"/>
      <c r="E71" s="586" t="str">
        <f>IFERROR(IF(D71&lt;&gt;"",D71,HLOOKUP($E$2,$F$2:K71,ROW(D71)-1,0)),F71)</f>
        <v>Ensayo</v>
      </c>
      <c r="F71" s="586" t="s">
        <v>908</v>
      </c>
      <c r="G71" s="586" t="s">
        <v>909</v>
      </c>
      <c r="H71" s="586" t="s">
        <v>910</v>
      </c>
      <c r="I71" s="586" t="s">
        <v>913</v>
      </c>
      <c r="J71" s="586" t="s">
        <v>911</v>
      </c>
      <c r="K71" s="586" t="s">
        <v>18188</v>
      </c>
      <c r="L71" s="586" t="s">
        <v>18902</v>
      </c>
      <c r="M71" s="586" t="str">
        <f t="shared" si="2"/>
        <v>Ensayo</v>
      </c>
      <c r="N71" s="146" t="s">
        <v>115</v>
      </c>
      <c r="O71" s="664">
        <f ca="1">IF(Tabla_Menu[[#This Row],[Nivel]]=P70,0,COUNTIF(Tabla_Menu[Nivel],Tabla_Menu[[#This Row],[Nivel]]))</f>
        <v>0</v>
      </c>
      <c r="P71" s="474" t="str">
        <f ca="1">IFERROR(INDIRECT(Tabla_Menu[[#This Row],[Nivel 1]]&amp;IDIOMA),"")</f>
        <v/>
      </c>
      <c r="Q71" s="474" t="str">
        <f ca="1">IFERROR(INDIRECT(Tabla_Menu[[#This Row],[Nivel 2]]&amp;IDIOMA)&amp;IF(Tabla_Menu[[#This Row],[Nivel]]="",""," "&amp;Tabla_Menu[[#This Row],['[Teclas']]]),"")</f>
        <v/>
      </c>
      <c r="R71" s="475"/>
      <c r="S71" s="660"/>
      <c r="T71" s="660"/>
      <c r="U71" s="660"/>
      <c r="V71" s="660" t="s">
        <v>18640</v>
      </c>
      <c r="W71" s="660" t="s">
        <v>18639</v>
      </c>
      <c r="X71" s="662"/>
      <c r="Y71" s="663" t="str">
        <f ca="1">IF(OR(Tabla_Menu[[#This Row],[Nivel]]="",IFERROR(SEARCH(MID(CELL("nombrearchivo"),FIND(".xlsm]",CELL("nombrearchivo"),1)+6,100),Tabla_Menu[[#This Row],[HOJAS NO MUESTRA]],1),0)&gt;0),"N/A","")</f>
        <v>N/A</v>
      </c>
      <c r="Z71" s="660">
        <f ca="1">IF(Tabla_Menu[[#This Row],[N/A]]="",,COUNTIF(Tabla_Menu[&amp;],Tabla_Menu[[#This Row],[&amp;]]))</f>
        <v>27</v>
      </c>
      <c r="AA71" s="474" t="str">
        <f ca="1">Tabla_Menu[[#This Row],[Nivel]]&amp;Tabla_Menu[[#This Row],[N/A]]</f>
        <v>N/A</v>
      </c>
      <c r="AB7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F71" s="146" t="s">
        <v>115</v>
      </c>
    </row>
    <row r="72" spans="1:32" outlineLevel="1" x14ac:dyDescent="0.25">
      <c r="A72" s="317" t="str">
        <f>$A$1&amp;B72&amp;"_"&amp;C72&amp;"_"&amp;$A$2</f>
        <v>Z_DG_30_8_</v>
      </c>
      <c r="B72" s="317" t="str">
        <f t="shared" si="7"/>
        <v>DG</v>
      </c>
      <c r="C72" s="317" t="s">
        <v>19137</v>
      </c>
      <c r="D72" s="658"/>
      <c r="E72" s="585" t="str">
        <f>IFERROR(IF(D72&lt;&gt;"",D72,HLOOKUP($E$2,$F$2:K72,ROW(D72)-1,0)),F72)</f>
        <v>Cloze</v>
      </c>
      <c r="F72" s="585" t="s">
        <v>129</v>
      </c>
      <c r="G72" s="585" t="s">
        <v>129</v>
      </c>
      <c r="H72" s="585" t="s">
        <v>129</v>
      </c>
      <c r="I72" s="585" t="s">
        <v>129</v>
      </c>
      <c r="J72" s="585" t="s">
        <v>129</v>
      </c>
      <c r="K72" s="585" t="s">
        <v>129</v>
      </c>
      <c r="L72" s="585" t="s">
        <v>18901</v>
      </c>
      <c r="M72" s="585" t="str">
        <f>E72</f>
        <v>Cloze</v>
      </c>
      <c r="N72" s="146" t="s">
        <v>115</v>
      </c>
      <c r="O72" s="664">
        <f ca="1">IF(Tabla_Menu[[#This Row],[Nivel]]=P71,0,COUNTIF(Tabla_Menu[Nivel],Tabla_Menu[[#This Row],[Nivel]]))</f>
        <v>0</v>
      </c>
      <c r="P72" s="476" t="str">
        <f ca="1">IFERROR(INDIRECT(Tabla_Menu[[#This Row],[Nivel 1]]&amp;IDIOMA),"")</f>
        <v/>
      </c>
      <c r="Q72" s="476" t="str">
        <f ca="1">IFERROR(INDIRECT(Tabla_Menu[[#This Row],[Nivel 2]]&amp;IDIOMA)&amp;IF(Tabla_Menu[[#This Row],[Nivel]]="",""," "&amp;Tabla_Menu[[#This Row],['[Teclas']]]),"")</f>
        <v/>
      </c>
      <c r="R72" s="477"/>
      <c r="S72" s="664"/>
      <c r="T72" s="664"/>
      <c r="U72" s="664"/>
      <c r="V72" s="664" t="s">
        <v>18642</v>
      </c>
      <c r="W72" s="664" t="s">
        <v>18641</v>
      </c>
      <c r="X72" s="665"/>
      <c r="Y72" s="666" t="str">
        <f ca="1">IF(OR(Tabla_Menu[[#This Row],[Nivel]]="",IFERROR(SEARCH(MID(CELL("nombrearchivo"),FIND(".xlsm]",CELL("nombrearchivo"),1)+6,100),Tabla_Menu[[#This Row],[HOJAS NO MUESTRA]],1),0)&gt;0),"N/A","")</f>
        <v>N/A</v>
      </c>
      <c r="Z72" s="664">
        <f ca="1">IF(Tabla_Menu[[#This Row],[N/A]]="",,COUNTIF(Tabla_Menu[&amp;],Tabla_Menu[[#This Row],[&amp;]]))</f>
        <v>27</v>
      </c>
      <c r="AA72" s="476" t="str">
        <f ca="1">Tabla_Menu[[#This Row],[Nivel]]&amp;Tabla_Menu[[#This Row],[N/A]]</f>
        <v>N/A</v>
      </c>
      <c r="AB7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F72" s="146" t="s">
        <v>115</v>
      </c>
    </row>
    <row r="73" spans="1:32" x14ac:dyDescent="0.25">
      <c r="A73" s="316" t="str">
        <f t="shared" si="6"/>
        <v>Z_MS_00_</v>
      </c>
      <c r="B73" s="316" t="s">
        <v>149</v>
      </c>
      <c r="C73" s="316" t="s">
        <v>188</v>
      </c>
      <c r="D73" s="657"/>
      <c r="E73" s="584" t="str">
        <f>IFERROR(IF(D73&lt;&gt;"",D73,HLOOKUP($E$2,$F$2:K73,ROW(D73)-1,0)),F73)</f>
        <v>MENÚ SUPERIOR</v>
      </c>
      <c r="F73" s="584" t="s">
        <v>150</v>
      </c>
      <c r="G73" s="584" t="s">
        <v>1209</v>
      </c>
      <c r="H73" s="584" t="s">
        <v>293</v>
      </c>
      <c r="I73" s="584" t="s">
        <v>354</v>
      </c>
      <c r="J73" s="584" t="s">
        <v>318</v>
      </c>
      <c r="K73" s="584" t="s">
        <v>767</v>
      </c>
      <c r="L73" s="584" t="s">
        <v>18851</v>
      </c>
      <c r="M73" s="584" t="str">
        <f t="shared" ref="M73:M120" si="10">E73</f>
        <v>MENÚ SUPERIOR</v>
      </c>
      <c r="N73" s="146" t="s">
        <v>115</v>
      </c>
      <c r="O73" s="664">
        <f ca="1">IF(Tabla_Menu[[#This Row],[Nivel]]=P72,0,COUNTIF(Tabla_Menu[Nivel],Tabla_Menu[[#This Row],[Nivel]]))</f>
        <v>0</v>
      </c>
      <c r="P73" s="474" t="str">
        <f ca="1">IFERROR(INDIRECT(Tabla_Menu[[#This Row],[Nivel 1]]&amp;IDIOMA),"")</f>
        <v/>
      </c>
      <c r="Q73" s="474" t="str">
        <f ca="1">IFERROR(INDIRECT(Tabla_Menu[[#This Row],[Nivel 2]]&amp;IDIOMA)&amp;IF(Tabla_Menu[[#This Row],[Nivel]]="",""," "&amp;Tabla_Menu[[#This Row],['[Teclas']]]),"")</f>
        <v/>
      </c>
      <c r="R73" s="475"/>
      <c r="S73" s="660"/>
      <c r="T73" s="660"/>
      <c r="U73" s="660"/>
      <c r="V73" s="660" t="s">
        <v>18629</v>
      </c>
      <c r="W73" s="660" t="s">
        <v>18630</v>
      </c>
      <c r="X73" s="662"/>
      <c r="Y73" s="663" t="str">
        <f ca="1">IF(OR(Tabla_Menu[[#This Row],[Nivel]]="",IFERROR(SEARCH(MID(CELL("nombrearchivo"),FIND(".xlsm]",CELL("nombrearchivo"),1)+6,100),Tabla_Menu[[#This Row],[HOJAS NO MUESTRA]],1),0)&gt;0),"N/A","")</f>
        <v>N/A</v>
      </c>
      <c r="Z73" s="660">
        <f ca="1">IF(Tabla_Menu[[#This Row],[N/A]]="",,COUNTIF(Tabla_Menu[&amp;],Tabla_Menu[[#This Row],[&amp;]]))</f>
        <v>27</v>
      </c>
      <c r="AA73" s="474" t="str">
        <f ca="1">Tabla_Menu[[#This Row],[Nivel]]&amp;Tabla_Menu[[#This Row],[N/A]]</f>
        <v>N/A</v>
      </c>
      <c r="AB7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F73" s="146" t="s">
        <v>115</v>
      </c>
    </row>
    <row r="74" spans="1:32" outlineLevel="1" x14ac:dyDescent="0.25">
      <c r="A74" s="317" t="str">
        <f t="shared" si="6"/>
        <v>Z_MS_01_</v>
      </c>
      <c r="B74" s="317" t="str">
        <f>$B$73</f>
        <v>MS</v>
      </c>
      <c r="C74" s="317" t="s">
        <v>189</v>
      </c>
      <c r="D74" s="658"/>
      <c r="E74" s="585" t="str">
        <f>IFERROR(IF(D74&lt;&gt;"",D74,HLOOKUP($E$2,$F$2:K74,ROW(D74)-1,0)),F74)</f>
        <v>DATOS 
GENERALES</v>
      </c>
      <c r="F74" s="585" t="s">
        <v>423</v>
      </c>
      <c r="G74" s="585" t="s">
        <v>1117</v>
      </c>
      <c r="H74" s="585" t="s">
        <v>429</v>
      </c>
      <c r="I74" s="585" t="s">
        <v>432</v>
      </c>
      <c r="J74" s="585" t="s">
        <v>437</v>
      </c>
      <c r="K74" s="585" t="s">
        <v>768</v>
      </c>
      <c r="L74" s="585" t="s">
        <v>18907</v>
      </c>
      <c r="M74" s="585" t="str">
        <f t="shared" si="10"/>
        <v>DATOS 
GENERALES</v>
      </c>
      <c r="N74" s="146" t="s">
        <v>115</v>
      </c>
      <c r="O74" s="664">
        <f ca="1">IF(Tabla_Menu[[#This Row],[Nivel]]=P73,0,COUNTIF(Tabla_Menu[Nivel],Tabla_Menu[[#This Row],[Nivel]]))</f>
        <v>0</v>
      </c>
      <c r="P74" s="476" t="str">
        <f ca="1">IFERROR(INDIRECT(Tabla_Menu[[#This Row],[Nivel 1]]&amp;IDIOMA),"")</f>
        <v/>
      </c>
      <c r="Q74" s="476" t="str">
        <f ca="1">IFERROR(INDIRECT(Tabla_Menu[[#This Row],[Nivel 2]]&amp;IDIOMA)&amp;IF(Tabla_Menu[[#This Row],[Nivel]]="",""," "&amp;Tabla_Menu[[#This Row],['[Teclas']]]),"")</f>
        <v/>
      </c>
      <c r="R74" s="477"/>
      <c r="S74" s="664"/>
      <c r="T74" s="664"/>
      <c r="U74" s="664"/>
      <c r="V74" s="664" t="s">
        <v>18638</v>
      </c>
      <c r="W74" s="664" t="s">
        <v>18637</v>
      </c>
      <c r="X74" s="665"/>
      <c r="Y74" s="666" t="str">
        <f ca="1">IF(OR(Tabla_Menu[[#This Row],[Nivel]]="",IFERROR(SEARCH(MID(CELL("nombrearchivo"),FIND(".xlsm]",CELL("nombrearchivo"),1)+6,100),Tabla_Menu[[#This Row],[HOJAS NO MUESTRA]],1),0)&gt;0),"N/A","")</f>
        <v>N/A</v>
      </c>
      <c r="Z74" s="664">
        <f ca="1">IF(Tabla_Menu[[#This Row],[N/A]]="",,COUNTIF(Tabla_Menu[&amp;],Tabla_Menu[[#This Row],[&amp;]]))</f>
        <v>27</v>
      </c>
      <c r="AA74" s="476" t="str">
        <f ca="1">Tabla_Menu[[#This Row],[Nivel]]&amp;Tabla_Menu[[#This Row],[N/A]]</f>
        <v>N/A</v>
      </c>
      <c r="AB74"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F74" s="146" t="s">
        <v>115</v>
      </c>
    </row>
    <row r="75" spans="1:32" outlineLevel="1" x14ac:dyDescent="0.25">
      <c r="A75" s="318" t="str">
        <f t="shared" si="6"/>
        <v>Z_MS_02_</v>
      </c>
      <c r="B75" s="318" t="str">
        <f t="shared" ref="B75:B80" si="11">$B$73</f>
        <v>MS</v>
      </c>
      <c r="C75" s="318" t="s">
        <v>190</v>
      </c>
      <c r="D75" s="659"/>
      <c r="E75" s="586" t="str">
        <f>IFERROR(IF(D75&lt;&gt;"",D75,HLOOKUP($E$2,$F$2:K75,ROW(D75)-1,0)),F75)</f>
        <v>BANCO 
PREGUNTAS</v>
      </c>
      <c r="F75" s="586" t="s">
        <v>424</v>
      </c>
      <c r="G75" s="586" t="s">
        <v>1118</v>
      </c>
      <c r="H75" s="586" t="s">
        <v>1121</v>
      </c>
      <c r="I75" s="586" t="s">
        <v>433</v>
      </c>
      <c r="J75" s="586" t="s">
        <v>438</v>
      </c>
      <c r="K75" s="586" t="s">
        <v>769</v>
      </c>
      <c r="L75" s="586" t="s">
        <v>18908</v>
      </c>
      <c r="M75" s="586" t="str">
        <f t="shared" si="10"/>
        <v>BANCO 
PREGUNTAS</v>
      </c>
      <c r="N75" s="146" t="s">
        <v>115</v>
      </c>
      <c r="O75" s="664">
        <f ca="1">IF(Tabla_Menu[[#This Row],[Nivel]]=P74,0,COUNTIF(Tabla_Menu[Nivel],Tabla_Menu[[#This Row],[Nivel]]))</f>
        <v>0</v>
      </c>
      <c r="P75" s="474" t="str">
        <f ca="1">IFERROR(INDIRECT(Tabla_Menu[[#This Row],[Nivel 1]]&amp;IDIOMA),"")</f>
        <v/>
      </c>
      <c r="Q75" s="474" t="str">
        <f ca="1">IFERROR(INDIRECT(Tabla_Menu[[#This Row],[Nivel 2]]&amp;IDIOMA)&amp;IF(Tabla_Menu[[#This Row],[Nivel]]="",""," "&amp;Tabla_Menu[[#This Row],['[Teclas']]]),"")</f>
        <v/>
      </c>
      <c r="R75" s="475"/>
      <c r="S75" s="660"/>
      <c r="T75" s="660"/>
      <c r="U75" s="660"/>
      <c r="V75" s="660" t="s">
        <v>18644</v>
      </c>
      <c r="W75" s="660" t="s">
        <v>18643</v>
      </c>
      <c r="X75" s="662"/>
      <c r="Y75" s="663" t="str">
        <f ca="1">IF(OR(Tabla_Menu[[#This Row],[Nivel]]="",IFERROR(SEARCH(MID(CELL("nombrearchivo"),FIND(".xlsm]",CELL("nombrearchivo"),1)+6,100),Tabla_Menu[[#This Row],[HOJAS NO MUESTRA]],1),0)&gt;0),"N/A","")</f>
        <v>N/A</v>
      </c>
      <c r="Z75" s="660">
        <f ca="1">IF(Tabla_Menu[[#This Row],[N/A]]="",,COUNTIF(Tabla_Menu[&amp;],Tabla_Menu[[#This Row],[&amp;]]))</f>
        <v>27</v>
      </c>
      <c r="AA75" s="474" t="str">
        <f ca="1">Tabla_Menu[[#This Row],[Nivel]]&amp;Tabla_Menu[[#This Row],[N/A]]</f>
        <v>N/A</v>
      </c>
      <c r="AB75"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F75" s="146" t="s">
        <v>115</v>
      </c>
    </row>
    <row r="76" spans="1:32" outlineLevel="1" x14ac:dyDescent="0.25">
      <c r="A76" s="317" t="str">
        <f t="shared" si="6"/>
        <v>Z_MS_03_</v>
      </c>
      <c r="B76" s="317" t="str">
        <f t="shared" si="11"/>
        <v>MS</v>
      </c>
      <c r="C76" s="317" t="s">
        <v>191</v>
      </c>
      <c r="D76" s="658"/>
      <c r="E76" s="585" t="str">
        <f>IFERROR(IF(D76&lt;&gt;"",D76,HLOOKUP($E$2,$F$2:K76,ROW(D76)-1,0)),F76)</f>
        <v>LIMPIAR 
DATOS</v>
      </c>
      <c r="F76" s="585" t="s">
        <v>425</v>
      </c>
      <c r="G76" s="585" t="s">
        <v>428</v>
      </c>
      <c r="H76" s="585" t="s">
        <v>1122</v>
      </c>
      <c r="I76" s="585" t="s">
        <v>434</v>
      </c>
      <c r="J76" s="585" t="s">
        <v>439</v>
      </c>
      <c r="K76" s="585" t="s">
        <v>770</v>
      </c>
      <c r="L76" s="585" t="s">
        <v>18909</v>
      </c>
      <c r="M76" s="585" t="str">
        <f t="shared" si="10"/>
        <v>LIMPIAR 
DATOS</v>
      </c>
      <c r="N76" s="146" t="s">
        <v>115</v>
      </c>
      <c r="O76" s="664">
        <f ca="1">IF(Tabla_Menu[[#This Row],[Nivel]]=P75,0,COUNTIF(Tabla_Menu[Nivel],Tabla_Menu[[#This Row],[Nivel]]))</f>
        <v>0</v>
      </c>
      <c r="P76" s="476" t="str">
        <f ca="1">IFERROR(INDIRECT(Tabla_Menu[[#This Row],[Nivel 1]]&amp;IDIOMA),"")</f>
        <v/>
      </c>
      <c r="Q76" s="476" t="str">
        <f ca="1">IFERROR(INDIRECT(Tabla_Menu[[#This Row],[Nivel 2]]&amp;IDIOMA)&amp;IF(Tabla_Menu[[#This Row],[Nivel]]="",""," "&amp;Tabla_Menu[[#This Row],['[Teclas']]]),"")</f>
        <v/>
      </c>
      <c r="R76" s="477"/>
      <c r="S76" s="664"/>
      <c r="T76" s="664"/>
      <c r="U76" s="664"/>
      <c r="V76" s="664" t="s">
        <v>18636</v>
      </c>
      <c r="W76" s="664" t="s">
        <v>18635</v>
      </c>
      <c r="X76" s="665"/>
      <c r="Y76" s="666" t="str">
        <f ca="1">IF(OR(Tabla_Menu[[#This Row],[Nivel]]="",IFERROR(SEARCH(MID(CELL("nombrearchivo"),FIND(".xlsm]",CELL("nombrearchivo"),1)+6,100),Tabla_Menu[[#This Row],[HOJAS NO MUESTRA]],1),0)&gt;0),"N/A","")</f>
        <v>N/A</v>
      </c>
      <c r="Z76" s="664">
        <f ca="1">IF(Tabla_Menu[[#This Row],[N/A]]="",,COUNTIF(Tabla_Menu[&amp;],Tabla_Menu[[#This Row],[&amp;]]))</f>
        <v>27</v>
      </c>
      <c r="AA76" s="476" t="str">
        <f ca="1">Tabla_Menu[[#This Row],[Nivel]]&amp;Tabla_Menu[[#This Row],[N/A]]</f>
        <v>N/A</v>
      </c>
      <c r="AB76"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F76" s="146" t="s">
        <v>115</v>
      </c>
    </row>
    <row r="77" spans="1:32" outlineLevel="1" x14ac:dyDescent="0.25">
      <c r="A77" s="318" t="str">
        <f t="shared" si="6"/>
        <v>Z_MS_04_</v>
      </c>
      <c r="B77" s="318" t="str">
        <f t="shared" si="11"/>
        <v>MS</v>
      </c>
      <c r="C77" s="318" t="s">
        <v>192</v>
      </c>
      <c r="D77" s="659"/>
      <c r="E77" s="586" t="str">
        <f>IFERROR(IF(D77&lt;&gt;"",D77,HLOOKUP($E$2,$F$2:K77,ROW(D77)-1,0)),F77)</f>
        <v>GUARDAR 
PREGUNTAS</v>
      </c>
      <c r="F77" s="586" t="s">
        <v>426</v>
      </c>
      <c r="G77" s="586" t="s">
        <v>1119</v>
      </c>
      <c r="H77" s="586" t="s">
        <v>430</v>
      </c>
      <c r="I77" s="586" t="s">
        <v>435</v>
      </c>
      <c r="J77" s="586" t="s">
        <v>440</v>
      </c>
      <c r="K77" s="586" t="s">
        <v>771</v>
      </c>
      <c r="L77" s="586" t="s">
        <v>18910</v>
      </c>
      <c r="M77" s="586" t="str">
        <f t="shared" si="10"/>
        <v>GUARDAR 
PREGUNTAS</v>
      </c>
      <c r="N77" s="146" t="s">
        <v>115</v>
      </c>
      <c r="O77" s="664">
        <f ca="1">IF(Tabla_Menu[[#This Row],[Nivel]]=P76,0,COUNTIF(Tabla_Menu[Nivel],Tabla_Menu[[#This Row],[Nivel]]))</f>
        <v>0</v>
      </c>
      <c r="P77" s="474" t="str">
        <f ca="1">IFERROR(INDIRECT(Tabla_Menu[[#This Row],[Nivel 1]]&amp;IDIOMA),"")</f>
        <v/>
      </c>
      <c r="Q77" s="474" t="str">
        <f ca="1">IFERROR(INDIRECT(Tabla_Menu[[#This Row],[Nivel 2]]&amp;IDIOMA)&amp;IF(Tabla_Menu[[#This Row],[Nivel]]="",""," "&amp;Tabla_Menu[[#This Row],['[Teclas']]]),"")</f>
        <v/>
      </c>
      <c r="R77" s="475"/>
      <c r="S77" s="660"/>
      <c r="T77" s="660"/>
      <c r="U77" s="660"/>
      <c r="V77" s="660" t="s">
        <v>18648</v>
      </c>
      <c r="W77" s="660" t="s">
        <v>18647</v>
      </c>
      <c r="X77" s="662"/>
      <c r="Y77" s="663" t="str">
        <f ca="1">IF(OR(Tabla_Menu[[#This Row],[Nivel]]="",IFERROR(SEARCH(MID(CELL("nombrearchivo"),FIND(".xlsm]",CELL("nombrearchivo"),1)+6,100),Tabla_Menu[[#This Row],[HOJAS NO MUESTRA]],1),0)&gt;0),"N/A","")</f>
        <v>N/A</v>
      </c>
      <c r="Z77" s="660">
        <f ca="1">IF(Tabla_Menu[[#This Row],[N/A]]="",,COUNTIF(Tabla_Menu[&amp;],Tabla_Menu[[#This Row],[&amp;]]))</f>
        <v>27</v>
      </c>
      <c r="AA77" s="474" t="str">
        <f ca="1">Tabla_Menu[[#This Row],[Nivel]]&amp;Tabla_Menu[[#This Row],[N/A]]</f>
        <v>N/A</v>
      </c>
      <c r="AB77"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F77" s="146" t="s">
        <v>115</v>
      </c>
    </row>
    <row r="78" spans="1:32" outlineLevel="1" x14ac:dyDescent="0.25">
      <c r="A78" s="317" t="str">
        <f t="shared" si="6"/>
        <v>Z_MS_05_</v>
      </c>
      <c r="B78" s="317" t="str">
        <f t="shared" si="11"/>
        <v>MS</v>
      </c>
      <c r="C78" s="317" t="s">
        <v>193</v>
      </c>
      <c r="D78" s="658"/>
      <c r="E78" s="585" t="str">
        <f>IFERROR(IF(D78&lt;&gt;"",D78,HLOOKUP($E$2,$F$2:K78,ROW(D78)-1,0)),F78)</f>
        <v>BORRAR 
PREGUNTAS</v>
      </c>
      <c r="F78" s="585" t="s">
        <v>427</v>
      </c>
      <c r="G78" s="585" t="s">
        <v>1120</v>
      </c>
      <c r="H78" s="585" t="s">
        <v>431</v>
      </c>
      <c r="I78" s="585" t="s">
        <v>436</v>
      </c>
      <c r="J78" s="585" t="s">
        <v>441</v>
      </c>
      <c r="K78" s="585" t="s">
        <v>772</v>
      </c>
      <c r="L78" s="585" t="s">
        <v>18911</v>
      </c>
      <c r="M78" s="585" t="str">
        <f t="shared" si="10"/>
        <v>BORRAR 
PREGUNTAS</v>
      </c>
      <c r="N78" s="146" t="s">
        <v>115</v>
      </c>
      <c r="O78" s="664">
        <f ca="1">IF(Tabla_Menu[[#This Row],[Nivel]]=P77,0,COUNTIF(Tabla_Menu[Nivel],Tabla_Menu[[#This Row],[Nivel]]))</f>
        <v>0</v>
      </c>
      <c r="P78" s="476" t="str">
        <f ca="1">IFERROR(INDIRECT(Tabla_Menu[[#This Row],[Nivel 1]]&amp;IDIOMA),"")</f>
        <v/>
      </c>
      <c r="Q78" s="476" t="str">
        <f ca="1">IFERROR(INDIRECT(Tabla_Menu[[#This Row],[Nivel 2]]&amp;IDIOMA)&amp;IF(Tabla_Menu[[#This Row],[Nivel]]="",""," "&amp;Tabla_Menu[[#This Row],['[Teclas']]]),"")</f>
        <v/>
      </c>
      <c r="R78" s="477" t="s">
        <v>18313</v>
      </c>
      <c r="S78" s="664"/>
      <c r="T78" s="664"/>
      <c r="U78" s="664"/>
      <c r="V78" s="664" t="s">
        <v>18664</v>
      </c>
      <c r="W78" s="664" t="s">
        <v>18665</v>
      </c>
      <c r="X78" s="665"/>
      <c r="Y78" s="666" t="str">
        <f ca="1">IF(OR(Tabla_Menu[[#This Row],[Nivel]]="",IFERROR(SEARCH(MID(CELL("nombrearchivo"),FIND(".xlsm]",CELL("nombrearchivo"),1)+6,100),Tabla_Menu[[#This Row],[HOJAS NO MUESTRA]],1),0)&gt;0),"N/A","")</f>
        <v>N/A</v>
      </c>
      <c r="Z78" s="664">
        <f ca="1">IF(Tabla_Menu[[#This Row],[N/A]]="",,COUNTIF(Tabla_Menu[&amp;],Tabla_Menu[[#This Row],[&amp;]]))</f>
        <v>27</v>
      </c>
      <c r="AA78" s="476" t="str">
        <f ca="1">Tabla_Menu[[#This Row],[Nivel]]&amp;Tabla_Menu[[#This Row],[N/A]]</f>
        <v>N/A</v>
      </c>
      <c r="AB78"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F78" s="146" t="s">
        <v>115</v>
      </c>
    </row>
    <row r="79" spans="1:32" outlineLevel="1" x14ac:dyDescent="0.25">
      <c r="A79" s="318" t="str">
        <f t="shared" si="6"/>
        <v>Z_MS_06_</v>
      </c>
      <c r="B79" s="318" t="str">
        <f t="shared" si="11"/>
        <v>MS</v>
      </c>
      <c r="C79" s="318" t="s">
        <v>194</v>
      </c>
      <c r="D79" s="659"/>
      <c r="E79" s="586" t="str">
        <f>IFERROR(IF(D79&lt;&gt;"",D79,HLOOKUP($E$2,$F$2:K79,ROW(D79)-1,0)),F79)</f>
        <v>ALMACENAR
FORMULAS</v>
      </c>
      <c r="F79" s="586" t="s">
        <v>19155</v>
      </c>
      <c r="G79" s="586" t="s">
        <v>19156</v>
      </c>
      <c r="H79" s="586" t="s">
        <v>19157</v>
      </c>
      <c r="I79" s="586" t="s">
        <v>19158</v>
      </c>
      <c r="J79" s="586" t="s">
        <v>19159</v>
      </c>
      <c r="K79" s="586" t="s">
        <v>19160</v>
      </c>
      <c r="L79" s="586" t="s">
        <v>19081</v>
      </c>
      <c r="M79" s="586" t="str">
        <f t="shared" si="10"/>
        <v>ALMACENAR
FORMULAS</v>
      </c>
      <c r="N79" s="146" t="s">
        <v>115</v>
      </c>
      <c r="O79" s="664">
        <f ca="1">IF(Tabla_Menu[[#This Row],[Nivel]]=P78,0,COUNTIF(Tabla_Menu[Nivel],Tabla_Menu[[#This Row],[Nivel]]))</f>
        <v>0</v>
      </c>
      <c r="P79" s="474" t="str">
        <f ca="1">IFERROR(INDIRECT(Tabla_Menu[[#This Row],[Nivel 1]]&amp;IDIOMA),"")</f>
        <v/>
      </c>
      <c r="Q79" s="474" t="str">
        <f ca="1">IFERROR(INDIRECT(Tabla_Menu[[#This Row],[Nivel 2]]&amp;IDIOMA)&amp;IF(Tabla_Menu[[#This Row],[Nivel]]="",""," "&amp;Tabla_Menu[[#This Row],['[Teclas']]]),"")</f>
        <v/>
      </c>
      <c r="R79" s="475"/>
      <c r="S79" s="660"/>
      <c r="T79" s="660"/>
      <c r="U79" s="660"/>
      <c r="V79" s="660" t="s">
        <v>18693</v>
      </c>
      <c r="W79" s="660" t="s">
        <v>18692</v>
      </c>
      <c r="X79" s="662"/>
      <c r="Y79" s="663" t="str">
        <f ca="1">IF(OR(Tabla_Menu[[#This Row],[Nivel]]="",IFERROR(SEARCH(MID(CELL("nombrearchivo"),FIND(".xlsm]",CELL("nombrearchivo"),1)+6,100),Tabla_Menu[[#This Row],[HOJAS NO MUESTRA]],1),0)&gt;0),"N/A","")</f>
        <v>N/A</v>
      </c>
      <c r="Z79" s="660">
        <f ca="1">IF(Tabla_Menu[[#This Row],[N/A]]="",,COUNTIF(Tabla_Menu[&amp;],Tabla_Menu[[#This Row],[&amp;]]))</f>
        <v>27</v>
      </c>
      <c r="AA79" s="474" t="str">
        <f ca="1">Tabla_Menu[[#This Row],[Nivel]]&amp;Tabla_Menu[[#This Row],[N/A]]</f>
        <v>N/A</v>
      </c>
      <c r="AB79"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F79" s="146" t="s">
        <v>115</v>
      </c>
    </row>
    <row r="80" spans="1:32" outlineLevel="1" x14ac:dyDescent="0.25">
      <c r="A80" s="317" t="str">
        <f>$A$1&amp;B80&amp;"_"&amp;C80&amp;"_"&amp;$A$2</f>
        <v>Z_MS_07_</v>
      </c>
      <c r="B80" s="317" t="str">
        <f t="shared" si="11"/>
        <v>MS</v>
      </c>
      <c r="C80" s="317" t="s">
        <v>195</v>
      </c>
      <c r="D80" s="658"/>
      <c r="E80" s="585" t="str">
        <f>IFERROR(IF(D80&lt;&gt;"",D80,HLOOKUP($E$2,$F$2:K80,ROW(D80)-1,0)),F80)</f>
        <v>BORRAR VARIABLES</v>
      </c>
      <c r="F80" s="585" t="s">
        <v>1087</v>
      </c>
      <c r="G80" s="585" t="s">
        <v>1091</v>
      </c>
      <c r="H80" s="585" t="s">
        <v>1092</v>
      </c>
      <c r="I80" s="585" t="s">
        <v>1090</v>
      </c>
      <c r="J80" s="585" t="s">
        <v>1089</v>
      </c>
      <c r="K80" s="585" t="s">
        <v>1088</v>
      </c>
      <c r="L80" s="585" t="s">
        <v>18913</v>
      </c>
      <c r="M80" s="585" t="str">
        <f t="shared" si="10"/>
        <v>BORRAR VARIABLES</v>
      </c>
      <c r="N80" s="146" t="s">
        <v>115</v>
      </c>
      <c r="O80" s="664">
        <f ca="1">IF(Tabla_Menu[[#This Row],[Nivel]]=P79,0,COUNTIF(Tabla_Menu[Nivel],Tabla_Menu[[#This Row],[Nivel]]))</f>
        <v>0</v>
      </c>
      <c r="P80" s="476" t="str">
        <f ca="1">IFERROR(INDIRECT(Tabla_Menu[[#This Row],[Nivel 1]]&amp;IDIOMA),"")</f>
        <v/>
      </c>
      <c r="Q80" s="476" t="str">
        <f ca="1">IFERROR(INDIRECT(Tabla_Menu[[#This Row],[Nivel 2]]&amp;IDIOMA)&amp;IF(Tabla_Menu[[#This Row],[Nivel]]="",""," "&amp;Tabla_Menu[[#This Row],['[Teclas']]]),"")</f>
        <v/>
      </c>
      <c r="R80" s="477"/>
      <c r="S80" s="664"/>
      <c r="T80" s="664"/>
      <c r="U80" s="664"/>
      <c r="V80" s="664" t="s">
        <v>18704</v>
      </c>
      <c r="W80" s="664" t="s">
        <v>18703</v>
      </c>
      <c r="X80" s="665"/>
      <c r="Y80" s="666" t="str">
        <f ca="1">IF(OR(Tabla_Menu[[#This Row],[Nivel]]="",IFERROR(SEARCH(MID(CELL("nombrearchivo"),FIND(".xlsm]",CELL("nombrearchivo"),1)+6,100),Tabla_Menu[[#This Row],[HOJAS NO MUESTRA]],1),0)&gt;0),"N/A","")</f>
        <v>N/A</v>
      </c>
      <c r="Z80" s="664">
        <f ca="1">IF(Tabla_Menu[[#This Row],[N/A]]="",,COUNTIF(Tabla_Menu[&amp;],Tabla_Menu[[#This Row],[&amp;]]))</f>
        <v>27</v>
      </c>
      <c r="AA80" s="476" t="str">
        <f ca="1">Tabla_Menu[[#This Row],[Nivel]]&amp;Tabla_Menu[[#This Row],[N/A]]</f>
        <v>N/A</v>
      </c>
      <c r="AB80"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F80" s="146" t="s">
        <v>115</v>
      </c>
    </row>
    <row r="81" spans="1:32" x14ac:dyDescent="0.25">
      <c r="A81" s="316" t="str">
        <f t="shared" ref="A81:A101" si="12">$A$1&amp;B81&amp;"_"&amp;C81&amp;"_"&amp;$A$2</f>
        <v>Z_OM_00_</v>
      </c>
      <c r="B81" s="316" t="s">
        <v>6</v>
      </c>
      <c r="C81" s="316" t="s">
        <v>188</v>
      </c>
      <c r="D81" s="974"/>
      <c r="E81" s="584" t="str">
        <f>IFERROR(IF(D81&lt;&gt;"",D81,HLOOKUP($E$2,$F$2:K81,ROW(D81)-1,0)),F81)</f>
        <v>FORMULARIO OPCIÓN MÚLTIPLE 1R/+R</v>
      </c>
      <c r="F81" s="584" t="s">
        <v>18204</v>
      </c>
      <c r="G81" s="584" t="s">
        <v>19532</v>
      </c>
      <c r="H81" s="584" t="s">
        <v>19533</v>
      </c>
      <c r="I81" s="584" t="s">
        <v>19534</v>
      </c>
      <c r="J81" s="584" t="s">
        <v>19535</v>
      </c>
      <c r="K81" s="584" t="s">
        <v>19536</v>
      </c>
      <c r="L81" s="584" t="s">
        <v>18914</v>
      </c>
      <c r="M81" s="584" t="str">
        <f t="shared" si="10"/>
        <v>FORMULARIO OPCIÓN MÚLTIPLE 1R/+R</v>
      </c>
      <c r="N81" s="146" t="s">
        <v>115</v>
      </c>
      <c r="O81" s="664">
        <f ca="1">IF(Tabla_Menu[[#This Row],[Nivel]]=P80,0,COUNTIF(Tabla_Menu[Nivel],Tabla_Menu[[#This Row],[Nivel]]))</f>
        <v>0</v>
      </c>
      <c r="P81" s="474" t="str">
        <f ca="1">IFERROR(INDIRECT(Tabla_Menu[[#This Row],[Nivel 1]]&amp;IDIOMA),"")</f>
        <v/>
      </c>
      <c r="Q81" s="474" t="str">
        <f ca="1">IFERROR(INDIRECT(Tabla_Menu[[#This Row],[Nivel 2]]&amp;IDIOMA)&amp;IF(Tabla_Menu[[#This Row],[Nivel]]="",""," "&amp;Tabla_Menu[[#This Row],['[Teclas']]]),"")</f>
        <v/>
      </c>
      <c r="R81" s="475"/>
      <c r="S81" s="660"/>
      <c r="T81" s="660"/>
      <c r="U81" s="660"/>
      <c r="V81" s="660" t="s">
        <v>18707</v>
      </c>
      <c r="W81" s="660" t="s">
        <v>18706</v>
      </c>
      <c r="X81" s="662"/>
      <c r="Y81" s="663" t="str">
        <f ca="1">IF(OR(Tabla_Menu[[#This Row],[Nivel]]="",IFERROR(SEARCH(MID(CELL("nombrearchivo"),FIND(".xlsm]",CELL("nombrearchivo"),1)+6,100),Tabla_Menu[[#This Row],[HOJAS NO MUESTRA]],1),0)&gt;0),"N/A","")</f>
        <v>N/A</v>
      </c>
      <c r="Z81" s="660">
        <f ca="1">IF(Tabla_Menu[[#This Row],[N/A]]="",,COUNTIF(Tabla_Menu[&amp;],Tabla_Menu[[#This Row],[&amp;]]))</f>
        <v>27</v>
      </c>
      <c r="AA81" s="474" t="str">
        <f ca="1">Tabla_Menu[[#This Row],[Nivel]]&amp;Tabla_Menu[[#This Row],[N/A]]</f>
        <v>N/A</v>
      </c>
      <c r="AB81"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F81" s="146" t="s">
        <v>115</v>
      </c>
    </row>
    <row r="82" spans="1:32" outlineLevel="1" x14ac:dyDescent="0.25">
      <c r="A82" s="317" t="str">
        <f t="shared" si="12"/>
        <v>Z_OM_01_</v>
      </c>
      <c r="B82" s="317" t="str">
        <f>$B$81</f>
        <v>OM</v>
      </c>
      <c r="C82" s="317" t="s">
        <v>189</v>
      </c>
      <c r="D82" s="658"/>
      <c r="E82" s="585" t="str">
        <f>IFERROR(IF(D82&lt;&gt;"",D82,HLOOKUP($E$2,$F$2:K82,ROW(D82)-1,0)),F82)</f>
        <v>Nº Inicial del Banco de Preguntas</v>
      </c>
      <c r="F82" s="585" t="s">
        <v>275</v>
      </c>
      <c r="G82" s="585" t="s">
        <v>1131</v>
      </c>
      <c r="H82" s="585" t="s">
        <v>504</v>
      </c>
      <c r="I82" s="585" t="s">
        <v>505</v>
      </c>
      <c r="J82" s="585" t="s">
        <v>506</v>
      </c>
      <c r="K82" s="585" t="s">
        <v>801</v>
      </c>
      <c r="L82" s="585" t="s">
        <v>18915</v>
      </c>
      <c r="M82" s="585" t="str">
        <f t="shared" si="10"/>
        <v>Nº Inicial del Banco de Preguntas</v>
      </c>
      <c r="N82" s="146" t="s">
        <v>115</v>
      </c>
      <c r="O82" s="664">
        <f ca="1">IF(Tabla_Menu[[#This Row],[Nivel]]=P81,0,COUNTIF(Tabla_Menu[Nivel],Tabla_Menu[[#This Row],[Nivel]]))</f>
        <v>0</v>
      </c>
      <c r="P82" s="476" t="str">
        <f ca="1">IFERROR(INDIRECT(Tabla_Menu[[#This Row],[Nivel 1]]&amp;IDIOMA),"")</f>
        <v/>
      </c>
      <c r="Q82" s="476" t="str">
        <f ca="1">IFERROR(INDIRECT(Tabla_Menu[[#This Row],[Nivel 2]]&amp;IDIOMA)&amp;IF(Tabla_Menu[[#This Row],[Nivel]]="",""," "&amp;Tabla_Menu[[#This Row],['[Teclas']]]),"")</f>
        <v/>
      </c>
      <c r="R82" s="477" t="s">
        <v>18743</v>
      </c>
      <c r="S82" s="664"/>
      <c r="T82" s="664"/>
      <c r="U82" s="664"/>
      <c r="V82" s="664" t="s">
        <v>18744</v>
      </c>
      <c r="W82" s="664" t="s">
        <v>18745</v>
      </c>
      <c r="X82" s="665"/>
      <c r="Y82" s="666" t="str">
        <f ca="1">IF(OR(Tabla_Menu[[#This Row],[Nivel]]="",IFERROR(SEARCH(MID(CELL("nombrearchivo"),FIND(".xlsm]",CELL("nombrearchivo"),1)+6,100),Tabla_Menu[[#This Row],[HOJAS NO MUESTRA]],1),0)&gt;0),"N/A","")</f>
        <v>N/A</v>
      </c>
      <c r="Z82" s="664">
        <f ca="1">IF(Tabla_Menu[[#This Row],[N/A]]="",,COUNTIF(Tabla_Menu[&amp;],Tabla_Menu[[#This Row],[&amp;]]))</f>
        <v>27</v>
      </c>
      <c r="AA82" s="476" t="str">
        <f ca="1">Tabla_Menu[[#This Row],[Nivel]]&amp;Tabla_Menu[[#This Row],[N/A]]</f>
        <v>N/A</v>
      </c>
      <c r="AB82" s="664"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F82" s="146" t="s">
        <v>115</v>
      </c>
    </row>
    <row r="83" spans="1:32" ht="15.75" outlineLevel="1" thickBot="1" x14ac:dyDescent="0.3">
      <c r="A83" s="318" t="str">
        <f t="shared" si="12"/>
        <v>Z_OM_02_</v>
      </c>
      <c r="B83" s="318" t="str">
        <f t="shared" ref="B83:B92" si="13">$B$81</f>
        <v>OM</v>
      </c>
      <c r="C83" s="318" t="s">
        <v>190</v>
      </c>
      <c r="D83" s="659"/>
      <c r="E83" s="586" t="str">
        <f>IFERROR(IF(D83&lt;&gt;"",D83,HLOOKUP($E$2,$F$2:K83,ROW(D83)-1,0)),F83)</f>
        <v>Pregunta Nº</v>
      </c>
      <c r="F83" s="586" t="s">
        <v>500</v>
      </c>
      <c r="G83" s="586" t="s">
        <v>315</v>
      </c>
      <c r="H83" s="586" t="s">
        <v>315</v>
      </c>
      <c r="I83" s="586" t="s">
        <v>507</v>
      </c>
      <c r="J83" s="586" t="s">
        <v>508</v>
      </c>
      <c r="K83" s="586" t="s">
        <v>802</v>
      </c>
      <c r="L83" s="586" t="s">
        <v>18916</v>
      </c>
      <c r="M83" s="586" t="str">
        <f t="shared" si="10"/>
        <v>Pregunta Nº</v>
      </c>
      <c r="N83" s="146" t="s">
        <v>115</v>
      </c>
      <c r="O83" s="664">
        <f ca="1">IF(Tabla_Menu[[#This Row],[Nivel]]=P82,0,COUNTIF(Tabla_Menu[Nivel],Tabla_Menu[[#This Row],[Nivel]]))</f>
        <v>0</v>
      </c>
      <c r="P83" s="474" t="str">
        <f ca="1">IFERROR(INDIRECT(Tabla_Menu[[#This Row],[Nivel 1]]&amp;IDIOMA),"")</f>
        <v/>
      </c>
      <c r="Q83" s="474" t="str">
        <f ca="1">IFERROR(INDIRECT(Tabla_Menu[[#This Row],[Nivel 2]]&amp;IDIOMA)&amp;IF(Tabla_Menu[[#This Row],[Nivel]]="",""," "&amp;Tabla_Menu[[#This Row],['[Teclas']]]),"")</f>
        <v/>
      </c>
      <c r="R83" s="475"/>
      <c r="S83" s="660"/>
      <c r="T83" s="660"/>
      <c r="U83" s="660"/>
      <c r="V83" s="660" t="s">
        <v>18750</v>
      </c>
      <c r="W83" s="660" t="s">
        <v>18749</v>
      </c>
      <c r="X83" s="662"/>
      <c r="Y83" s="663" t="str">
        <f ca="1">IF(OR(Tabla_Menu[[#This Row],[Nivel]]="",IFERROR(SEARCH(MID(CELL("nombrearchivo"),FIND(".xlsm]",CELL("nombrearchivo"),1)+6,100),Tabla_Menu[[#This Row],[HOJAS NO MUESTRA]],1),0)&gt;0),"N/A","")</f>
        <v>N/A</v>
      </c>
      <c r="Z83" s="660">
        <f ca="1">IF(Tabla_Menu[[#This Row],[N/A]]="",,COUNTIF(Tabla_Menu[&amp;],Tabla_Menu[[#This Row],[&amp;]]))</f>
        <v>27</v>
      </c>
      <c r="AA83" s="474" t="str">
        <f ca="1">Tabla_Menu[[#This Row],[Nivel]]&amp;Tabla_Menu[[#This Row],[N/A]]</f>
        <v>N/A</v>
      </c>
      <c r="AB83" s="660" t="str">
        <f>IFERROR(IF(Tabla_Menu[[#This Row],[Teclas]]="","","["&amp;IFERROR(REPLACE(SEARCH("%",Tabla_Menu[[#This Row],[Teclas]],1),1,1,$AD$1),"")&amp;        IFERROR(REPLACE(SEARCH("^",Tabla_Menu[[#This Row],[Teclas]],1),1,1,$AD$2),"")&amp;
                                                                      IFERROR(REPLACE(SEARCH("+",Tabla_Menu[[#This Row],[Teclas]],1),1,1,$AE$2),"")&amp;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F83" s="146" t="s">
        <v>115</v>
      </c>
    </row>
    <row r="84" spans="1:32" outlineLevel="1" x14ac:dyDescent="0.25">
      <c r="A84" s="317" t="str">
        <f t="shared" si="12"/>
        <v>Z_OM_03_</v>
      </c>
      <c r="B84" s="317" t="str">
        <f t="shared" si="13"/>
        <v>OM</v>
      </c>
      <c r="C84" s="317" t="s">
        <v>191</v>
      </c>
      <c r="D84" s="658"/>
      <c r="E84" s="585" t="str">
        <f>IFERROR(IF(D84&lt;&gt;"",D84,HLOOKUP($E$2,$F$2:K84,ROW(D84)-1,0)),F84)</f>
        <v>Num. elecc.</v>
      </c>
      <c r="F84" s="585" t="s">
        <v>1132</v>
      </c>
      <c r="G84" s="585" t="s">
        <v>1133</v>
      </c>
      <c r="H84" s="585" t="s">
        <v>1134</v>
      </c>
      <c r="I84" s="585" t="s">
        <v>381</v>
      </c>
      <c r="J84" s="585" t="s">
        <v>346</v>
      </c>
      <c r="K84" s="585" t="s">
        <v>803</v>
      </c>
      <c r="L84" s="585" t="s">
        <v>18917</v>
      </c>
      <c r="M84" s="585" t="str">
        <f t="shared" si="10"/>
        <v>Num. elecc.</v>
      </c>
      <c r="N84" s="146" t="s">
        <v>115</v>
      </c>
      <c r="O84" s="682">
        <f ca="1">COUNTIF(Tabla_Menu[N Sub],"&lt;&gt;0")</f>
        <v>19</v>
      </c>
      <c r="P84" s="682">
        <f ca="1">COUNTA(Tabla_Menu[Nivel])-COUNTIF(Tabla_Menu[Nivel],"")</f>
        <v>54</v>
      </c>
      <c r="Q84" s="682">
        <f ca="1">COUNTA(Tabla_Menu[Nombre])-COUNTIF(Tabla_Menu[Nombre],"")</f>
        <v>63</v>
      </c>
      <c r="R84" s="683"/>
      <c r="S84" s="682"/>
      <c r="T84" s="682"/>
      <c r="U84" s="682"/>
      <c r="V84" s="682"/>
      <c r="W84" s="682">
        <f>COUNTA(Tabla_Menu[Teclas])</f>
        <v>81</v>
      </c>
      <c r="X84" s="684"/>
      <c r="Y84" s="683"/>
      <c r="Z84" s="682"/>
      <c r="AA84" s="682"/>
      <c r="AB84" s="682"/>
      <c r="AF84" s="146" t="s">
        <v>115</v>
      </c>
    </row>
    <row r="85" spans="1:32" outlineLevel="1" x14ac:dyDescent="0.25">
      <c r="A85" s="318" t="str">
        <f t="shared" si="12"/>
        <v>Z_OM_04_</v>
      </c>
      <c r="B85" s="318" t="str">
        <f t="shared" si="13"/>
        <v>OM</v>
      </c>
      <c r="C85" s="318" t="s">
        <v>192</v>
      </c>
      <c r="D85" s="659"/>
      <c r="E85" s="586" t="str">
        <f>IFERROR(IF(D85&lt;&gt;"",D85,HLOOKUP($E$2,$F$2:K85,ROW(D85)-1,0)),F85)</f>
        <v>Nombre de la pregunta</v>
      </c>
      <c r="F85" s="586" t="s">
        <v>28</v>
      </c>
      <c r="G85" s="586" t="s">
        <v>130</v>
      </c>
      <c r="H85" s="586" t="s">
        <v>316</v>
      </c>
      <c r="I85" s="586" t="s">
        <v>502</v>
      </c>
      <c r="J85" s="586" t="s">
        <v>347</v>
      </c>
      <c r="K85" s="586" t="s">
        <v>804</v>
      </c>
      <c r="L85" s="586" t="s">
        <v>18918</v>
      </c>
      <c r="M85" s="586" t="str">
        <f t="shared" si="10"/>
        <v>Nombre de la pregunta</v>
      </c>
      <c r="N85" s="146" t="s">
        <v>115</v>
      </c>
      <c r="AF85" s="146" t="s">
        <v>115</v>
      </c>
    </row>
    <row r="86" spans="1:32" outlineLevel="1" x14ac:dyDescent="0.25">
      <c r="A86" s="317" t="str">
        <f t="shared" si="12"/>
        <v>Z_OM_05_</v>
      </c>
      <c r="B86" s="317" t="str">
        <f t="shared" si="13"/>
        <v>OM</v>
      </c>
      <c r="C86" s="317" t="s">
        <v>193</v>
      </c>
      <c r="D86" s="658"/>
      <c r="E86" s="585" t="str">
        <f>IFERROR(IF(D86&lt;&gt;"",D86,HLOOKUP($E$2,$F$2:K86,ROW(D86)-1,0)),F86)</f>
        <v>Descripción</v>
      </c>
      <c r="F86" s="585" t="s">
        <v>267</v>
      </c>
      <c r="G86" s="585" t="s">
        <v>128</v>
      </c>
      <c r="H86" s="585" t="s">
        <v>128</v>
      </c>
      <c r="I86" s="585" t="s">
        <v>367</v>
      </c>
      <c r="J86" s="585" t="s">
        <v>333</v>
      </c>
      <c r="K86" s="585" t="s">
        <v>787</v>
      </c>
      <c r="L86" s="585" t="s">
        <v>18884</v>
      </c>
      <c r="M86" s="585" t="str">
        <f t="shared" si="10"/>
        <v>Descripción</v>
      </c>
      <c r="N86" s="146" t="s">
        <v>115</v>
      </c>
      <c r="AF86" s="146" t="s">
        <v>115</v>
      </c>
    </row>
    <row r="87" spans="1:32" outlineLevel="1" x14ac:dyDescent="0.25">
      <c r="A87" s="318" t="str">
        <f t="shared" si="12"/>
        <v>Z_OM_06_</v>
      </c>
      <c r="B87" s="318" t="str">
        <f t="shared" si="13"/>
        <v>OM</v>
      </c>
      <c r="C87" s="318" t="s">
        <v>194</v>
      </c>
      <c r="D87" s="659"/>
      <c r="E87" s="586" t="str">
        <f>IFERROR(IF(D87&lt;&gt;"",D87,HLOOKUP($E$2,$F$2:K87,ROW(D87)-1,0)),F87)</f>
        <v>Imagen</v>
      </c>
      <c r="F87" s="586" t="s">
        <v>1097</v>
      </c>
      <c r="G87" s="586" t="s">
        <v>1098</v>
      </c>
      <c r="H87" s="586" t="s">
        <v>1101</v>
      </c>
      <c r="I87" s="586" t="s">
        <v>1099</v>
      </c>
      <c r="J87" s="586" t="s">
        <v>1096</v>
      </c>
      <c r="K87" s="586" t="s">
        <v>1100</v>
      </c>
      <c r="L87" s="586" t="s">
        <v>18924</v>
      </c>
      <c r="M87" s="586" t="str">
        <f t="shared" si="10"/>
        <v>Imagen</v>
      </c>
      <c r="N87" s="146" t="s">
        <v>115</v>
      </c>
      <c r="AF87" s="146" t="s">
        <v>115</v>
      </c>
    </row>
    <row r="88" spans="1:32" outlineLevel="1" x14ac:dyDescent="0.25">
      <c r="A88" s="317" t="str">
        <f t="shared" si="12"/>
        <v>Z_OM_07_</v>
      </c>
      <c r="B88" s="317" t="str">
        <f t="shared" si="13"/>
        <v>OM</v>
      </c>
      <c r="C88" s="317" t="s">
        <v>195</v>
      </c>
      <c r="D88" s="658"/>
      <c r="E88" s="585" t="str">
        <f>IFERROR(IF(D88&lt;&gt;"",D88,HLOOKUP($E$2,$F$2:K88,ROW(D88)-1,0)),F88)</f>
        <v>Enunciado de la pregunta</v>
      </c>
      <c r="F88" s="585" t="s">
        <v>253</v>
      </c>
      <c r="G88" s="585" t="s">
        <v>501</v>
      </c>
      <c r="H88" s="585" t="s">
        <v>317</v>
      </c>
      <c r="I88" s="585" t="s">
        <v>503</v>
      </c>
      <c r="J88" s="585" t="s">
        <v>348</v>
      </c>
      <c r="K88" s="585" t="s">
        <v>805</v>
      </c>
      <c r="L88" s="585" t="s">
        <v>18919</v>
      </c>
      <c r="M88" s="585" t="str">
        <f t="shared" si="10"/>
        <v>Enunciado de la pregunta</v>
      </c>
      <c r="N88" s="146" t="s">
        <v>115</v>
      </c>
      <c r="Q88" s="676" t="s">
        <v>18651</v>
      </c>
      <c r="R88" s="676" t="s">
        <v>99</v>
      </c>
      <c r="S88" s="685" t="s">
        <v>18699</v>
      </c>
      <c r="AF88" s="146" t="s">
        <v>115</v>
      </c>
    </row>
    <row r="89" spans="1:32" outlineLevel="1" x14ac:dyDescent="0.25">
      <c r="A89" s="318" t="str">
        <f t="shared" si="12"/>
        <v>Z_OM_08_</v>
      </c>
      <c r="B89" s="318" t="str">
        <f t="shared" si="13"/>
        <v>OM</v>
      </c>
      <c r="C89" s="318" t="s">
        <v>196</v>
      </c>
      <c r="D89" s="659"/>
      <c r="E89" s="586" t="str">
        <f>IFERROR(IF(D89&lt;&gt;"",D89,HLOOKUP($E$2,$F$2:K89,ROW(D89)-1,0)),F89)</f>
        <v>Respuesta Correcta</v>
      </c>
      <c r="F89" s="586" t="s">
        <v>498</v>
      </c>
      <c r="G89" s="586" t="s">
        <v>445</v>
      </c>
      <c r="H89" s="586" t="s">
        <v>447</v>
      </c>
      <c r="I89" s="586" t="s">
        <v>509</v>
      </c>
      <c r="J89" s="586" t="s">
        <v>510</v>
      </c>
      <c r="K89" s="586" t="s">
        <v>806</v>
      </c>
      <c r="L89" s="586" t="s">
        <v>18920</v>
      </c>
      <c r="M89" s="586" t="str">
        <f t="shared" si="10"/>
        <v>Respuesta Correcta</v>
      </c>
      <c r="N89" s="146" t="s">
        <v>115</v>
      </c>
      <c r="Q89" s="474" t="s">
        <v>18652</v>
      </c>
      <c r="R89" s="474" t="s">
        <v>18656</v>
      </c>
      <c r="S89" s="474" t="s">
        <v>18295</v>
      </c>
      <c r="AF89" s="146" t="s">
        <v>115</v>
      </c>
    </row>
    <row r="90" spans="1:32" outlineLevel="1" x14ac:dyDescent="0.25">
      <c r="A90" s="317" t="str">
        <f t="shared" si="12"/>
        <v>Z_OM_09_</v>
      </c>
      <c r="B90" s="317" t="str">
        <f t="shared" si="13"/>
        <v>OM</v>
      </c>
      <c r="C90" s="317" t="s">
        <v>197</v>
      </c>
      <c r="D90" s="658"/>
      <c r="E90" s="585" t="str">
        <f>IFERROR(IF(D90&lt;&gt;"",D90,HLOOKUP($E$2,$F$2:K90,ROW(D90)-1,0)),F90)</f>
        <v>Respuesta Incorrecta</v>
      </c>
      <c r="F90" s="585" t="s">
        <v>499</v>
      </c>
      <c r="G90" s="585" t="s">
        <v>446</v>
      </c>
      <c r="H90" s="585" t="s">
        <v>511</v>
      </c>
      <c r="I90" s="585" t="s">
        <v>512</v>
      </c>
      <c r="J90" s="585" t="s">
        <v>513</v>
      </c>
      <c r="K90" s="585" t="s">
        <v>807</v>
      </c>
      <c r="L90" s="585" t="s">
        <v>18921</v>
      </c>
      <c r="M90" s="585" t="str">
        <f t="shared" si="10"/>
        <v>Respuesta Incorrecta</v>
      </c>
      <c r="N90" s="146" t="s">
        <v>115</v>
      </c>
      <c r="Q90" s="476" t="s">
        <v>18653</v>
      </c>
      <c r="R90" s="476" t="s">
        <v>18657</v>
      </c>
      <c r="S90" s="474" t="s">
        <v>18295</v>
      </c>
      <c r="AF90" s="146" t="s">
        <v>115</v>
      </c>
    </row>
    <row r="91" spans="1:32" outlineLevel="1" x14ac:dyDescent="0.25">
      <c r="A91" s="318" t="str">
        <f t="shared" si="12"/>
        <v>Z_OM_10_</v>
      </c>
      <c r="B91" s="318" t="str">
        <f t="shared" si="13"/>
        <v>OM</v>
      </c>
      <c r="C91" s="318" t="s">
        <v>198</v>
      </c>
      <c r="D91" s="659"/>
      <c r="E91" s="586" t="str">
        <f>IFERROR(IF(D91&lt;&gt;"",D91,HLOOKUP($E$2,$F$2:K91,ROW(D91)-1,0)),F91)</f>
        <v>Retroalim.</v>
      </c>
      <c r="F91" s="586" t="s">
        <v>456</v>
      </c>
      <c r="G91" s="586" t="s">
        <v>132</v>
      </c>
      <c r="H91" s="586" t="s">
        <v>457</v>
      </c>
      <c r="I91" s="586" t="s">
        <v>382</v>
      </c>
      <c r="J91" s="586" t="s">
        <v>349</v>
      </c>
      <c r="K91" s="586" t="s">
        <v>132</v>
      </c>
      <c r="L91" s="586" t="s">
        <v>18922</v>
      </c>
      <c r="M91" s="586" t="str">
        <f t="shared" si="10"/>
        <v>Retroalim.</v>
      </c>
      <c r="N91" s="146" t="s">
        <v>115</v>
      </c>
      <c r="Q91" s="474" t="s">
        <v>18654</v>
      </c>
      <c r="R91" s="474" t="s">
        <v>18658</v>
      </c>
      <c r="S91" s="474" t="s">
        <v>18295</v>
      </c>
      <c r="AF91" s="146" t="s">
        <v>115</v>
      </c>
    </row>
    <row r="92" spans="1:32" outlineLevel="1" x14ac:dyDescent="0.25">
      <c r="A92" s="317" t="str">
        <f t="shared" si="12"/>
        <v>Z_OM_11_</v>
      </c>
      <c r="B92" s="317" t="str">
        <f t="shared" si="13"/>
        <v>OM</v>
      </c>
      <c r="C92" s="317" t="s">
        <v>199</v>
      </c>
      <c r="D92" s="658"/>
      <c r="E92" s="585" t="str">
        <f>IFERROR(IF(D92&lt;&gt;"",D92,HLOOKUP($E$2,$F$2:K92,ROW(D92)-1,0)),F92)</f>
        <v>PISTA</v>
      </c>
      <c r="F92" s="585" t="s">
        <v>736</v>
      </c>
      <c r="G92" s="585" t="s">
        <v>737</v>
      </c>
      <c r="H92" s="585" t="s">
        <v>166</v>
      </c>
      <c r="I92" s="585" t="s">
        <v>738</v>
      </c>
      <c r="J92" s="585" t="s">
        <v>739</v>
      </c>
      <c r="K92" s="585" t="s">
        <v>808</v>
      </c>
      <c r="L92" s="585" t="s">
        <v>18923</v>
      </c>
      <c r="M92" s="585" t="str">
        <f t="shared" si="10"/>
        <v>PISTA</v>
      </c>
      <c r="N92" s="146" t="s">
        <v>115</v>
      </c>
      <c r="Q92" s="476" t="s">
        <v>18655</v>
      </c>
      <c r="R92" s="476" t="s">
        <v>18659</v>
      </c>
      <c r="S92" s="474" t="s">
        <v>18295</v>
      </c>
      <c r="AF92" s="146" t="s">
        <v>115</v>
      </c>
    </row>
    <row r="93" spans="1:32" x14ac:dyDescent="0.25">
      <c r="A93" s="316" t="str">
        <f t="shared" si="12"/>
        <v>Z_VF_00_</v>
      </c>
      <c r="B93" s="316" t="s">
        <v>8</v>
      </c>
      <c r="C93" s="316" t="s">
        <v>188</v>
      </c>
      <c r="D93" s="657"/>
      <c r="E93" s="584" t="str">
        <f>IFERROR(IF(D93&lt;&gt;"",D93,HLOOKUP($E$2,$F$2:K93,ROW(D93)-1,0)),F93)</f>
        <v>FORMULARIO VERDADERO FALSO</v>
      </c>
      <c r="F93" s="584" t="s">
        <v>491</v>
      </c>
      <c r="G93" s="584" t="s">
        <v>715</v>
      </c>
      <c r="H93" s="584" t="s">
        <v>716</v>
      </c>
      <c r="I93" s="584" t="s">
        <v>717</v>
      </c>
      <c r="J93" s="584" t="s">
        <v>718</v>
      </c>
      <c r="K93" s="584" t="s">
        <v>19537</v>
      </c>
      <c r="L93" s="584" t="s">
        <v>19538</v>
      </c>
      <c r="M93" s="584" t="str">
        <f t="shared" si="10"/>
        <v>FORMULARIO VERDADERO FALSO</v>
      </c>
      <c r="N93" s="146" t="s">
        <v>115</v>
      </c>
      <c r="Q93" s="474" t="s">
        <v>18660</v>
      </c>
      <c r="R93" s="474" t="s">
        <v>18662</v>
      </c>
      <c r="S93" s="474" t="s">
        <v>18295</v>
      </c>
      <c r="AF93" s="146" t="s">
        <v>115</v>
      </c>
    </row>
    <row r="94" spans="1:32" outlineLevel="1" x14ac:dyDescent="0.25">
      <c r="A94" s="317" t="str">
        <f t="shared" si="12"/>
        <v>Z_VF_01_</v>
      </c>
      <c r="B94" s="317" t="str">
        <f>$B$93</f>
        <v>VF</v>
      </c>
      <c r="C94" s="317" t="s">
        <v>189</v>
      </c>
      <c r="D94" s="658"/>
      <c r="E94" s="585" t="str">
        <f>IFERROR(IF(D94&lt;&gt;"",D94,HLOOKUP($E$2,$F$2:K94,ROW(D94)-1,0)),F94)</f>
        <v>VERDADERO</v>
      </c>
      <c r="F94" s="585" t="s">
        <v>714</v>
      </c>
      <c r="G94" s="585" t="s">
        <v>492</v>
      </c>
      <c r="H94" s="585" t="s">
        <v>494</v>
      </c>
      <c r="I94" s="585" t="s">
        <v>496</v>
      </c>
      <c r="J94" s="585" t="s">
        <v>497</v>
      </c>
      <c r="K94" s="585" t="s">
        <v>810</v>
      </c>
      <c r="L94" s="585" t="s">
        <v>18926</v>
      </c>
      <c r="M94" s="585" t="str">
        <f t="shared" si="10"/>
        <v>VERDADERO</v>
      </c>
      <c r="N94" s="146" t="s">
        <v>115</v>
      </c>
      <c r="Q94" s="476" t="s">
        <v>18661</v>
      </c>
      <c r="R94" s="476" t="s">
        <v>18663</v>
      </c>
      <c r="S94" s="474" t="s">
        <v>18295</v>
      </c>
      <c r="AF94" s="146" t="s">
        <v>115</v>
      </c>
    </row>
    <row r="95" spans="1:32" ht="15.75" outlineLevel="1" thickBot="1" x14ac:dyDescent="0.3">
      <c r="A95" s="318" t="str">
        <f t="shared" si="12"/>
        <v>Z_VF_02_</v>
      </c>
      <c r="B95" s="318" t="str">
        <f>$B$93</f>
        <v>VF</v>
      </c>
      <c r="C95" s="318" t="s">
        <v>190</v>
      </c>
      <c r="D95" s="659"/>
      <c r="E95" s="586" t="str">
        <f>IFERROR(IF(D95&lt;&gt;"",D95,HLOOKUP($E$2,$F$2:K95,ROW(D95)-1,0)),F95)</f>
        <v>FALSO</v>
      </c>
      <c r="F95" s="586" t="s">
        <v>618</v>
      </c>
      <c r="G95" s="586" t="s">
        <v>493</v>
      </c>
      <c r="H95" s="586" t="s">
        <v>495</v>
      </c>
      <c r="I95" s="586" t="s">
        <v>618</v>
      </c>
      <c r="J95" s="586" t="s">
        <v>618</v>
      </c>
      <c r="K95" s="586" t="s">
        <v>811</v>
      </c>
      <c r="L95" s="586" t="s">
        <v>18927</v>
      </c>
      <c r="M95" s="586" t="str">
        <f t="shared" si="10"/>
        <v>FALSO</v>
      </c>
      <c r="N95" s="146" t="s">
        <v>115</v>
      </c>
      <c r="Q95" s="713" t="str">
        <f ca="1">IFERROR(INDIRECT(#REF!&amp;IDIOMA),"")</f>
        <v/>
      </c>
      <c r="R95" s="713"/>
      <c r="S95" s="713"/>
      <c r="AF95" s="146" t="s">
        <v>115</v>
      </c>
    </row>
    <row r="96" spans="1:32" x14ac:dyDescent="0.25">
      <c r="A96" s="316" t="str">
        <f t="shared" si="12"/>
        <v>Z_EM_00_</v>
      </c>
      <c r="B96" s="316" t="s">
        <v>146</v>
      </c>
      <c r="C96" s="316" t="s">
        <v>188</v>
      </c>
      <c r="D96" s="657"/>
      <c r="E96" s="584" t="str">
        <f>IFERROR(IF(D96&lt;&gt;"",D96,HLOOKUP($E$2,$F$2:K96,ROW(D96)-1,0)),F96)</f>
        <v>FORMULARIO EMPAREJAR</v>
      </c>
      <c r="F96" s="584" t="s">
        <v>133</v>
      </c>
      <c r="G96" s="584" t="s">
        <v>134</v>
      </c>
      <c r="H96" s="584" t="s">
        <v>1205</v>
      </c>
      <c r="I96" s="584" t="s">
        <v>140</v>
      </c>
      <c r="J96" s="584" t="s">
        <v>350</v>
      </c>
      <c r="K96" s="584" t="s">
        <v>809</v>
      </c>
      <c r="L96" s="584" t="s">
        <v>18928</v>
      </c>
      <c r="M96" s="584" t="str">
        <f t="shared" si="10"/>
        <v>FORMULARIO EMPAREJAR</v>
      </c>
      <c r="N96" s="146" t="s">
        <v>115</v>
      </c>
      <c r="Q96" s="712">
        <f ca="1">COUNTA(Tabla_Comandos[CommandBars])-COUNTIF(Tabla_Comandos[CommandBars],"")</f>
        <v>6</v>
      </c>
      <c r="R96" s="712"/>
      <c r="S96" s="712"/>
      <c r="AF96" s="146" t="s">
        <v>115</v>
      </c>
    </row>
    <row r="97" spans="1:32" outlineLevel="1" x14ac:dyDescent="0.25">
      <c r="A97" s="317" t="str">
        <f t="shared" si="12"/>
        <v>Z_EM_01_</v>
      </c>
      <c r="B97" s="317" t="str">
        <f>$B$96</f>
        <v>EM</v>
      </c>
      <c r="C97" s="317" t="s">
        <v>189</v>
      </c>
      <c r="D97" s="658"/>
      <c r="E97" s="585" t="str">
        <f>IFERROR(IF(D97&lt;&gt;"",D97,HLOOKUP($E$2,$F$2:K97,ROW(D97)-1,0)),F97)</f>
        <v xml:space="preserve">Grupo </v>
      </c>
      <c r="F97" s="585" t="s">
        <v>231</v>
      </c>
      <c r="G97" s="585" t="s">
        <v>232</v>
      </c>
      <c r="H97" s="585" t="s">
        <v>17932</v>
      </c>
      <c r="I97" s="585" t="s">
        <v>231</v>
      </c>
      <c r="J97" s="585" t="s">
        <v>17933</v>
      </c>
      <c r="K97" s="585" t="s">
        <v>17934</v>
      </c>
      <c r="L97" s="585" t="s">
        <v>18929</v>
      </c>
      <c r="M97" s="585" t="str">
        <f t="shared" si="10"/>
        <v xml:space="preserve">Grupo </v>
      </c>
      <c r="N97" s="146" t="s">
        <v>115</v>
      </c>
      <c r="AF97" s="146" t="s">
        <v>115</v>
      </c>
    </row>
    <row r="98" spans="1:32" outlineLevel="1" x14ac:dyDescent="0.25">
      <c r="A98" s="318" t="str">
        <f t="shared" si="12"/>
        <v>Z_EM_02_</v>
      </c>
      <c r="B98" s="318" t="str">
        <f>$B$96</f>
        <v>EM</v>
      </c>
      <c r="C98" s="318" t="s">
        <v>190</v>
      </c>
      <c r="D98" s="659"/>
      <c r="E98" s="586" t="str">
        <f>IFERROR(IF(D98&lt;&gt;"",D98,HLOOKUP($E$2,$F$2:K98,ROW(D98)-1,0)),F98)</f>
        <v xml:space="preserve">Pareja </v>
      </c>
      <c r="F98" s="586" t="s">
        <v>148</v>
      </c>
      <c r="G98" s="586" t="s">
        <v>233</v>
      </c>
      <c r="H98" s="586" t="s">
        <v>17935</v>
      </c>
      <c r="I98" s="586" t="s">
        <v>17936</v>
      </c>
      <c r="J98" s="586" t="s">
        <v>17937</v>
      </c>
      <c r="K98" s="586" t="s">
        <v>17938</v>
      </c>
      <c r="L98" s="586" t="s">
        <v>18930</v>
      </c>
      <c r="M98" s="586" t="str">
        <f t="shared" si="10"/>
        <v xml:space="preserve">Pareja </v>
      </c>
      <c r="N98" s="146" t="s">
        <v>115</v>
      </c>
      <c r="AF98" s="146" t="s">
        <v>115</v>
      </c>
    </row>
    <row r="99" spans="1:32" x14ac:dyDescent="0.25">
      <c r="A99" s="316" t="str">
        <f t="shared" si="12"/>
        <v>Z_RC_00_</v>
      </c>
      <c r="B99" s="316" t="s">
        <v>14</v>
      </c>
      <c r="C99" s="316" t="s">
        <v>188</v>
      </c>
      <c r="D99" s="657"/>
      <c r="E99" s="584" t="str">
        <f>IFERROR(IF(D99&lt;&gt;"",D99,HLOOKUP($E$2,$F$2:K99,ROW(D99)-1,0)),F99)</f>
        <v>FORMULARIO RESPUESTA CORTA</v>
      </c>
      <c r="F99" s="584" t="s">
        <v>135</v>
      </c>
      <c r="G99" s="584" t="s">
        <v>136</v>
      </c>
      <c r="H99" s="584" t="s">
        <v>1206</v>
      </c>
      <c r="I99" s="584" t="s">
        <v>141</v>
      </c>
      <c r="J99" s="584" t="s">
        <v>351</v>
      </c>
      <c r="K99" s="584" t="s">
        <v>812</v>
      </c>
      <c r="L99" s="584" t="s">
        <v>18931</v>
      </c>
      <c r="M99" s="584" t="str">
        <f t="shared" si="10"/>
        <v>FORMULARIO RESPUESTA CORTA</v>
      </c>
      <c r="N99" s="146" t="s">
        <v>115</v>
      </c>
      <c r="AF99" s="146" t="s">
        <v>115</v>
      </c>
    </row>
    <row r="100" spans="1:32" outlineLevel="1" x14ac:dyDescent="0.25">
      <c r="A100" s="317" t="str">
        <f t="shared" si="12"/>
        <v>Z_RC_01_</v>
      </c>
      <c r="B100" s="317" t="str">
        <f>$B$99</f>
        <v>RC</v>
      </c>
      <c r="C100" s="317" t="s">
        <v>189</v>
      </c>
      <c r="D100" s="658"/>
      <c r="E100" s="585" t="str">
        <f>IFERROR(IF(D100&lt;&gt;"",D100,HLOOKUP($E$2,$F$2:K100,ROW(D100)-1,0)),F100)</f>
        <v>Respuesta</v>
      </c>
      <c r="F100" s="585" t="s">
        <v>281</v>
      </c>
      <c r="G100" s="585" t="s">
        <v>280</v>
      </c>
      <c r="H100" s="585" t="s">
        <v>1136</v>
      </c>
      <c r="I100" s="585" t="s">
        <v>383</v>
      </c>
      <c r="J100" s="585" t="s">
        <v>349</v>
      </c>
      <c r="K100" s="585" t="s">
        <v>813</v>
      </c>
      <c r="L100" s="585" t="s">
        <v>18932</v>
      </c>
      <c r="M100" s="585" t="str">
        <f t="shared" si="10"/>
        <v>Respuesta</v>
      </c>
      <c r="N100" s="146" t="s">
        <v>115</v>
      </c>
      <c r="AF100" s="146" t="s">
        <v>115</v>
      </c>
    </row>
    <row r="101" spans="1:32" outlineLevel="1" x14ac:dyDescent="0.25">
      <c r="A101" s="318" t="str">
        <f t="shared" si="12"/>
        <v>Z_RC_02_</v>
      </c>
      <c r="B101" s="318" t="str">
        <f>$B$99</f>
        <v>RC</v>
      </c>
      <c r="C101" s="318" t="s">
        <v>190</v>
      </c>
      <c r="D101" s="659"/>
      <c r="E101" s="586" t="str">
        <f>IFERROR(IF(D101&lt;&gt;"",D101,HLOOKUP($E$2,$F$2:K101,ROW(D101)-1,0)),F101)</f>
        <v>Diferencia entre Mayúsculas y Minúsculas (SI=1)</v>
      </c>
      <c r="F101" s="586" t="s">
        <v>1137</v>
      </c>
      <c r="G101" s="586" t="s">
        <v>17939</v>
      </c>
      <c r="H101" s="586" t="s">
        <v>17940</v>
      </c>
      <c r="I101" s="586" t="s">
        <v>384</v>
      </c>
      <c r="J101" s="586" t="s">
        <v>352</v>
      </c>
      <c r="K101" s="586" t="s">
        <v>814</v>
      </c>
      <c r="L101" s="586" t="s">
        <v>18933</v>
      </c>
      <c r="M101" s="586" t="str">
        <f t="shared" si="10"/>
        <v>Diferencia entre Mayúsculas y Minúsculas (SI=1)</v>
      </c>
      <c r="N101" s="146" t="s">
        <v>115</v>
      </c>
      <c r="AF101" s="146" t="s">
        <v>115</v>
      </c>
    </row>
    <row r="102" spans="1:32" outlineLevel="1" x14ac:dyDescent="0.25">
      <c r="A102" s="317" t="str">
        <f>$A$1&amp;B102&amp;"_"&amp;C102&amp;"_"&amp;$A$2</f>
        <v>Z_RC_03_</v>
      </c>
      <c r="B102" s="317" t="str">
        <f>$B$99</f>
        <v>RC</v>
      </c>
      <c r="C102" s="317" t="s">
        <v>191</v>
      </c>
      <c r="D102" s="658"/>
      <c r="E102" s="585" t="str">
        <f>IFERROR(IF(D102&lt;&gt;"",D102,HLOOKUP($E$2,$F$2:K102,ROW(D102)-1,0)),F102)</f>
        <v>Mayúsculas</v>
      </c>
      <c r="F102" s="585" t="s">
        <v>458</v>
      </c>
      <c r="G102" s="585" t="s">
        <v>1138</v>
      </c>
      <c r="H102" s="585" t="s">
        <v>459</v>
      </c>
      <c r="I102" s="585" t="s">
        <v>460</v>
      </c>
      <c r="J102" s="585" t="s">
        <v>461</v>
      </c>
      <c r="K102" s="585" t="s">
        <v>815</v>
      </c>
      <c r="L102" s="585" t="s">
        <v>18934</v>
      </c>
      <c r="M102" s="585" t="str">
        <f t="shared" si="10"/>
        <v>Mayúsculas</v>
      </c>
      <c r="N102" s="146" t="s">
        <v>115</v>
      </c>
      <c r="AF102" s="146" t="s">
        <v>115</v>
      </c>
    </row>
    <row r="103" spans="1:32" x14ac:dyDescent="0.25">
      <c r="A103" s="316" t="str">
        <f>$A$1&amp;B103&amp;"_"&amp;C103&amp;"_"&amp;$A$2</f>
        <v>Z_PP_00_</v>
      </c>
      <c r="B103" s="316" t="s">
        <v>18</v>
      </c>
      <c r="C103" s="316" t="s">
        <v>188</v>
      </c>
      <c r="D103" s="657"/>
      <c r="E103" s="584" t="str">
        <f>IFERROR(IF(D103&lt;&gt;"",D103,HLOOKUP($E$2,$F$2:K103,ROW(D103)-1,0)),F103)</f>
        <v>FORMULARIO PALABRA PERDIDA</v>
      </c>
      <c r="F103" s="584" t="s">
        <v>137</v>
      </c>
      <c r="G103" s="584" t="s">
        <v>138</v>
      </c>
      <c r="H103" s="584" t="s">
        <v>142</v>
      </c>
      <c r="I103" s="584" t="s">
        <v>143</v>
      </c>
      <c r="J103" s="584" t="s">
        <v>353</v>
      </c>
      <c r="K103" s="584" t="s">
        <v>816</v>
      </c>
      <c r="L103" s="584" t="s">
        <v>18935</v>
      </c>
      <c r="M103" s="584" t="str">
        <f t="shared" si="10"/>
        <v>FORMULARIO PALABRA PERDIDA</v>
      </c>
      <c r="N103" s="146" t="s">
        <v>115</v>
      </c>
      <c r="AF103" s="146" t="s">
        <v>115</v>
      </c>
    </row>
    <row r="104" spans="1:32" outlineLevel="1" x14ac:dyDescent="0.25">
      <c r="A104" s="317" t="str">
        <f>$A$1&amp;B104&amp;"_"&amp;C104&amp;"_"&amp;$A$2</f>
        <v>Z_PP_01_</v>
      </c>
      <c r="B104" s="317" t="str">
        <f>$B$103</f>
        <v>PP</v>
      </c>
      <c r="C104" s="317" t="s">
        <v>189</v>
      </c>
      <c r="D104" s="658"/>
      <c r="E104" s="585" t="str">
        <f>IFERROR(IF(D104&lt;&gt;"",D104,HLOOKUP($E$2,$F$2:K104,ROW(D104)-1,0)),F104)</f>
        <v xml:space="preserve">Palabra </v>
      </c>
      <c r="F104" s="585" t="s">
        <v>234</v>
      </c>
      <c r="G104" s="585" t="s">
        <v>235</v>
      </c>
      <c r="H104" s="585" t="s">
        <v>17941</v>
      </c>
      <c r="I104" s="585" t="s">
        <v>234</v>
      </c>
      <c r="J104" s="585" t="s">
        <v>17942</v>
      </c>
      <c r="K104" s="585" t="s">
        <v>17943</v>
      </c>
      <c r="L104" s="585" t="s">
        <v>18936</v>
      </c>
      <c r="M104" s="585" t="str">
        <f t="shared" si="10"/>
        <v xml:space="preserve">Palabra </v>
      </c>
      <c r="N104" s="146" t="s">
        <v>115</v>
      </c>
      <c r="AF104" s="146" t="s">
        <v>115</v>
      </c>
    </row>
    <row r="105" spans="1:32" x14ac:dyDescent="0.25">
      <c r="A105" s="316" t="str">
        <f t="shared" ref="A105:A138" si="14">$A$1&amp;B105&amp;"_"&amp;C105&amp;"_"&amp;$A$2</f>
        <v>Z_EN_00_</v>
      </c>
      <c r="B105" s="316" t="s">
        <v>907</v>
      </c>
      <c r="C105" s="316" t="s">
        <v>188</v>
      </c>
      <c r="D105" s="657"/>
      <c r="E105" s="584" t="str">
        <f>IFERROR(IF(D105&lt;&gt;"",D105,HLOOKUP($E$2,$F$2:K105,ROW(D105)-1,0)),F105)</f>
        <v>FORMULARIO ENSAYO</v>
      </c>
      <c r="F105" s="584" t="s">
        <v>927</v>
      </c>
      <c r="G105" s="584" t="s">
        <v>1207</v>
      </c>
      <c r="H105" s="584" t="s">
        <v>1208</v>
      </c>
      <c r="I105" s="584" t="s">
        <v>1014</v>
      </c>
      <c r="J105" s="584" t="s">
        <v>1013</v>
      </c>
      <c r="K105" s="584" t="s">
        <v>912</v>
      </c>
      <c r="L105" s="584" t="s">
        <v>18937</v>
      </c>
      <c r="M105" s="584" t="str">
        <f t="shared" si="10"/>
        <v>FORMULARIO ENSAYO</v>
      </c>
      <c r="N105" s="146" t="s">
        <v>115</v>
      </c>
      <c r="AF105" s="146" t="s">
        <v>115</v>
      </c>
    </row>
    <row r="106" spans="1:32" outlineLevel="1" x14ac:dyDescent="0.25">
      <c r="A106" s="317" t="str">
        <f t="shared" si="14"/>
        <v>Z_EN_01_</v>
      </c>
      <c r="B106" s="317" t="str">
        <f>$B$105</f>
        <v>EN</v>
      </c>
      <c r="C106" s="317" t="s">
        <v>189</v>
      </c>
      <c r="D106" s="658"/>
      <c r="E106" s="585" t="str">
        <f>IFERROR(IF(D106&lt;&gt;"",D106,HLOOKUP($E$2,$F$2:K106,ROW(D106)-1,0)),F106)</f>
        <v>Formato de la Respuesta</v>
      </c>
      <c r="F106" s="585" t="s">
        <v>915</v>
      </c>
      <c r="G106" s="585" t="s">
        <v>934</v>
      </c>
      <c r="H106" s="585" t="s">
        <v>999</v>
      </c>
      <c r="I106" s="585" t="s">
        <v>981</v>
      </c>
      <c r="J106" s="585" t="s">
        <v>965</v>
      </c>
      <c r="K106" s="585" t="s">
        <v>947</v>
      </c>
      <c r="L106" s="585" t="s">
        <v>18938</v>
      </c>
      <c r="M106" s="585" t="str">
        <f t="shared" si="10"/>
        <v>Formato de la Respuesta</v>
      </c>
      <c r="N106" s="146" t="s">
        <v>115</v>
      </c>
      <c r="AF106" s="146" t="s">
        <v>115</v>
      </c>
    </row>
    <row r="107" spans="1:32" outlineLevel="1" x14ac:dyDescent="0.25">
      <c r="A107" s="318" t="str">
        <f t="shared" si="14"/>
        <v>Z_EN_02_</v>
      </c>
      <c r="B107" s="318" t="str">
        <f t="shared" ref="B107:B123" si="15">$B$105</f>
        <v>EN</v>
      </c>
      <c r="C107" s="318" t="s">
        <v>190</v>
      </c>
      <c r="D107" s="659"/>
      <c r="E107" s="586" t="str">
        <f>IFERROR(IF(D107&lt;&gt;"",D107,HLOOKUP($E$2,$F$2:K107,ROW(D107)-1,0)),F107)</f>
        <v>Requerir texto</v>
      </c>
      <c r="F107" s="586" t="s">
        <v>918</v>
      </c>
      <c r="G107" s="586" t="s">
        <v>935</v>
      </c>
      <c r="H107" s="586" t="s">
        <v>1139</v>
      </c>
      <c r="I107" s="586" t="s">
        <v>982</v>
      </c>
      <c r="J107" s="586" t="s">
        <v>966</v>
      </c>
      <c r="K107" s="586" t="s">
        <v>948</v>
      </c>
      <c r="L107" s="586" t="s">
        <v>18939</v>
      </c>
      <c r="M107" s="586" t="str">
        <f t="shared" si="10"/>
        <v>Requerir texto</v>
      </c>
      <c r="N107" s="146" t="s">
        <v>115</v>
      </c>
      <c r="AF107" s="146" t="s">
        <v>115</v>
      </c>
    </row>
    <row r="108" spans="1:32" outlineLevel="1" x14ac:dyDescent="0.25">
      <c r="A108" s="317" t="str">
        <f t="shared" si="14"/>
        <v>Z_EN_03_</v>
      </c>
      <c r="B108" s="317" t="str">
        <f t="shared" si="15"/>
        <v>EN</v>
      </c>
      <c r="C108" s="317" t="s">
        <v>191</v>
      </c>
      <c r="D108" s="658"/>
      <c r="E108" s="585" t="str">
        <f>IFERROR(IF(D108&lt;&gt;"",D108,HLOOKUP($E$2,$F$2:K108,ROW(D108)-1,0)),F108)</f>
        <v>Tamaño de la caja de entrada</v>
      </c>
      <c r="F108" s="585" t="s">
        <v>919</v>
      </c>
      <c r="G108" s="585" t="s">
        <v>936</v>
      </c>
      <c r="H108" s="585" t="s">
        <v>1000</v>
      </c>
      <c r="I108" s="585" t="s">
        <v>983</v>
      </c>
      <c r="J108" s="585" t="s">
        <v>967</v>
      </c>
      <c r="K108" s="585" t="s">
        <v>949</v>
      </c>
      <c r="L108" s="585" t="s">
        <v>18940</v>
      </c>
      <c r="M108" s="585" t="str">
        <f t="shared" si="10"/>
        <v>Tamaño de la caja de entrada</v>
      </c>
      <c r="N108" s="146" t="s">
        <v>115</v>
      </c>
      <c r="AF108" s="146" t="s">
        <v>115</v>
      </c>
    </row>
    <row r="109" spans="1:32" outlineLevel="1" x14ac:dyDescent="0.25">
      <c r="A109" s="318" t="str">
        <f t="shared" si="14"/>
        <v>Z_EN_04_</v>
      </c>
      <c r="B109" s="318" t="str">
        <f t="shared" si="15"/>
        <v>EN</v>
      </c>
      <c r="C109" s="318" t="s">
        <v>192</v>
      </c>
      <c r="D109" s="659"/>
      <c r="E109" s="586" t="str">
        <f>IFERROR(IF(D109&lt;&gt;"",D109,HLOOKUP($E$2,$F$2:K109,ROW(D109)-1,0)),F109)</f>
        <v>líneas</v>
      </c>
      <c r="F109" s="586" t="s">
        <v>920</v>
      </c>
      <c r="G109" s="586" t="s">
        <v>937</v>
      </c>
      <c r="H109" s="586" t="s">
        <v>1001</v>
      </c>
      <c r="I109" s="586" t="s">
        <v>984</v>
      </c>
      <c r="J109" s="586" t="s">
        <v>968</v>
      </c>
      <c r="K109" s="586" t="s">
        <v>950</v>
      </c>
      <c r="L109" s="586" t="s">
        <v>18941</v>
      </c>
      <c r="M109" s="586" t="str">
        <f t="shared" si="10"/>
        <v>líneas</v>
      </c>
      <c r="N109" s="146" t="s">
        <v>115</v>
      </c>
      <c r="AF109" s="146" t="s">
        <v>115</v>
      </c>
    </row>
    <row r="110" spans="1:32" outlineLevel="1" x14ac:dyDescent="0.25">
      <c r="A110" s="317" t="str">
        <f t="shared" si="14"/>
        <v>Z_EN_05_</v>
      </c>
      <c r="B110" s="317" t="str">
        <f t="shared" si="15"/>
        <v>EN</v>
      </c>
      <c r="C110" s="317" t="s">
        <v>193</v>
      </c>
      <c r="D110" s="658"/>
      <c r="E110" s="585" t="str">
        <f>IFERROR(IF(D110&lt;&gt;"",D110,HLOOKUP($E$2,$F$2:K110,ROW(D110)-1,0)),F110)</f>
        <v>Permitir archivos adjuntos</v>
      </c>
      <c r="F110" s="585" t="s">
        <v>921</v>
      </c>
      <c r="G110" s="585" t="s">
        <v>938</v>
      </c>
      <c r="H110" s="585" t="s">
        <v>1002</v>
      </c>
      <c r="I110" s="585" t="s">
        <v>985</v>
      </c>
      <c r="J110" s="585" t="s">
        <v>969</v>
      </c>
      <c r="K110" s="585" t="s">
        <v>951</v>
      </c>
      <c r="L110" s="585" t="s">
        <v>18942</v>
      </c>
      <c r="M110" s="585" t="str">
        <f t="shared" si="10"/>
        <v>Permitir archivos adjuntos</v>
      </c>
      <c r="N110" s="146" t="s">
        <v>115</v>
      </c>
      <c r="AF110" s="146" t="s">
        <v>115</v>
      </c>
    </row>
    <row r="111" spans="1:32" outlineLevel="1" x14ac:dyDescent="0.25">
      <c r="A111" s="318" t="str">
        <f t="shared" si="14"/>
        <v>Z_EN_06_</v>
      </c>
      <c r="B111" s="318" t="str">
        <f t="shared" si="15"/>
        <v>EN</v>
      </c>
      <c r="C111" s="318" t="s">
        <v>194</v>
      </c>
      <c r="D111" s="659"/>
      <c r="E111" s="586" t="str">
        <f>IFERROR(IF(D111&lt;&gt;"",D111,HLOOKUP($E$2,$F$2:K111,ROW(D111)-1,0)),F111)</f>
        <v>Archivos adjuntos requeridos</v>
      </c>
      <c r="F111" s="586" t="s">
        <v>923</v>
      </c>
      <c r="G111" s="586" t="s">
        <v>939</v>
      </c>
      <c r="H111" s="586" t="s">
        <v>1140</v>
      </c>
      <c r="I111" s="586" t="s">
        <v>986</v>
      </c>
      <c r="J111" s="586" t="s">
        <v>970</v>
      </c>
      <c r="K111" s="586" t="s">
        <v>952</v>
      </c>
      <c r="L111" s="586" t="s">
        <v>18943</v>
      </c>
      <c r="M111" s="586" t="str">
        <f t="shared" si="10"/>
        <v>Archivos adjuntos requeridos</v>
      </c>
      <c r="N111" s="146" t="s">
        <v>115</v>
      </c>
      <c r="AF111" s="146" t="s">
        <v>115</v>
      </c>
    </row>
    <row r="112" spans="1:32" outlineLevel="1" x14ac:dyDescent="0.25">
      <c r="A112" s="317" t="str">
        <f t="shared" si="14"/>
        <v>Z_EN_07_</v>
      </c>
      <c r="B112" s="317" t="str">
        <f t="shared" si="15"/>
        <v>EN</v>
      </c>
      <c r="C112" s="317" t="s">
        <v>195</v>
      </c>
      <c r="D112" s="658"/>
      <c r="E112" s="585" t="str">
        <f>IFERROR(IF(D112&lt;&gt;"",D112,HLOOKUP($E$2,$F$2:K112,ROW(D112)-1,0)),F112)</f>
        <v>Plantilla de Respuesta</v>
      </c>
      <c r="F112" s="585" t="s">
        <v>928</v>
      </c>
      <c r="G112" s="585" t="s">
        <v>940</v>
      </c>
      <c r="H112" s="585" t="s">
        <v>1003</v>
      </c>
      <c r="I112" s="585" t="s">
        <v>987</v>
      </c>
      <c r="J112" s="585" t="s">
        <v>971</v>
      </c>
      <c r="K112" s="585" t="s">
        <v>953</v>
      </c>
      <c r="L112" s="585" t="s">
        <v>18944</v>
      </c>
      <c r="M112" s="585" t="str">
        <f t="shared" si="10"/>
        <v>Plantilla de Respuesta</v>
      </c>
      <c r="N112" s="146" t="s">
        <v>115</v>
      </c>
      <c r="AF112" s="146" t="s">
        <v>115</v>
      </c>
    </row>
    <row r="113" spans="1:32" outlineLevel="1" x14ac:dyDescent="0.25">
      <c r="A113" s="318" t="str">
        <f t="shared" si="14"/>
        <v>Z_EN_08_</v>
      </c>
      <c r="B113" s="318" t="str">
        <f t="shared" si="15"/>
        <v>EN</v>
      </c>
      <c r="C113" s="318" t="s">
        <v>196</v>
      </c>
      <c r="D113" s="659"/>
      <c r="E113" s="586" t="str">
        <f>IFERROR(IF(D113&lt;&gt;"",D113,HLOOKUP($E$2,$F$2:K113,ROW(D113)-1,0)),F113)</f>
        <v>Información para el evaluador</v>
      </c>
      <c r="F113" s="586" t="s">
        <v>929</v>
      </c>
      <c r="G113" s="586" t="s">
        <v>1141</v>
      </c>
      <c r="H113" s="586" t="s">
        <v>1142</v>
      </c>
      <c r="I113" s="586" t="s">
        <v>988</v>
      </c>
      <c r="J113" s="586" t="s">
        <v>972</v>
      </c>
      <c r="K113" s="586" t="s">
        <v>954</v>
      </c>
      <c r="L113" s="586" t="s">
        <v>18945</v>
      </c>
      <c r="M113" s="586" t="str">
        <f t="shared" si="10"/>
        <v>Información para el evaluador</v>
      </c>
      <c r="N113" s="146" t="s">
        <v>115</v>
      </c>
      <c r="AF113" s="146" t="s">
        <v>115</v>
      </c>
    </row>
    <row r="114" spans="1:32" outlineLevel="1" x14ac:dyDescent="0.25">
      <c r="A114" s="317" t="str">
        <f t="shared" si="14"/>
        <v>Z_EN_09_</v>
      </c>
      <c r="B114" s="317" t="str">
        <f t="shared" si="15"/>
        <v>EN</v>
      </c>
      <c r="C114" s="317" t="s">
        <v>197</v>
      </c>
      <c r="D114" s="658"/>
      <c r="E114" s="585" t="str">
        <f>IFERROR(IF(D114&lt;&gt;"",D114,HLOOKUP($E$2,$F$2:K114,ROW(D114)-1,0)),F114)</f>
        <v>Editor HTML</v>
      </c>
      <c r="F114" s="585" t="s">
        <v>926</v>
      </c>
      <c r="G114" s="585" t="s">
        <v>941</v>
      </c>
      <c r="H114" s="585" t="s">
        <v>1004</v>
      </c>
      <c r="I114" s="585" t="s">
        <v>989</v>
      </c>
      <c r="J114" s="585" t="s">
        <v>926</v>
      </c>
      <c r="K114" s="585" t="s">
        <v>955</v>
      </c>
      <c r="L114" s="585" t="s">
        <v>18946</v>
      </c>
      <c r="M114" s="585" t="str">
        <f t="shared" si="10"/>
        <v>Editor HTML</v>
      </c>
      <c r="N114" s="146" t="s">
        <v>115</v>
      </c>
      <c r="AF114" s="146" t="s">
        <v>115</v>
      </c>
    </row>
    <row r="115" spans="1:32" outlineLevel="1" x14ac:dyDescent="0.25">
      <c r="A115" s="318" t="str">
        <f t="shared" si="14"/>
        <v>Z_EN_10_</v>
      </c>
      <c r="B115" s="318" t="str">
        <f t="shared" si="15"/>
        <v>EN</v>
      </c>
      <c r="C115" s="318" t="s">
        <v>198</v>
      </c>
      <c r="D115" s="659"/>
      <c r="E115" s="586" t="str">
        <f>IFERROR(IF(D115&lt;&gt;"",D115,HLOOKUP($E$2,$F$2:K115,ROW(D115)-1,0)),F115)</f>
        <v>Editor HTML con selector de archivos</v>
      </c>
      <c r="F115" s="586" t="s">
        <v>930</v>
      </c>
      <c r="G115" s="586" t="s">
        <v>1143</v>
      </c>
      <c r="H115" s="586" t="s">
        <v>1005</v>
      </c>
      <c r="I115" s="586" t="s">
        <v>990</v>
      </c>
      <c r="J115" s="586" t="s">
        <v>973</v>
      </c>
      <c r="K115" s="586" t="s">
        <v>956</v>
      </c>
      <c r="L115" s="586" t="s">
        <v>18947</v>
      </c>
      <c r="M115" s="586" t="str">
        <f t="shared" si="10"/>
        <v>Editor HTML con selector de archivos</v>
      </c>
      <c r="N115" s="146" t="s">
        <v>115</v>
      </c>
      <c r="AF115" s="146" t="s">
        <v>115</v>
      </c>
    </row>
    <row r="116" spans="1:32" outlineLevel="1" x14ac:dyDescent="0.25">
      <c r="A116" s="317" t="str">
        <f t="shared" si="14"/>
        <v>Z_EN_11_</v>
      </c>
      <c r="B116" s="317" t="str">
        <f t="shared" si="15"/>
        <v>EN</v>
      </c>
      <c r="C116" s="317" t="s">
        <v>199</v>
      </c>
      <c r="D116" s="658"/>
      <c r="E116" s="585" t="str">
        <f>IFERROR(IF(D116&lt;&gt;"",D116,HLOOKUP($E$2,$F$2:K116,ROW(D116)-1,0)),F116)</f>
        <v>Texto sin formato</v>
      </c>
      <c r="F116" s="585" t="s">
        <v>931</v>
      </c>
      <c r="G116" s="585" t="s">
        <v>942</v>
      </c>
      <c r="H116" s="585" t="s">
        <v>1006</v>
      </c>
      <c r="I116" s="585" t="s">
        <v>991</v>
      </c>
      <c r="J116" s="585" t="s">
        <v>974</v>
      </c>
      <c r="K116" s="585" t="s">
        <v>957</v>
      </c>
      <c r="L116" s="585" t="s">
        <v>18948</v>
      </c>
      <c r="M116" s="585" t="str">
        <f t="shared" si="10"/>
        <v>Texto sin formato</v>
      </c>
      <c r="N116" s="146" t="s">
        <v>115</v>
      </c>
      <c r="AF116" s="146" t="s">
        <v>115</v>
      </c>
    </row>
    <row r="117" spans="1:32" outlineLevel="1" x14ac:dyDescent="0.25">
      <c r="A117" s="318" t="str">
        <f t="shared" si="14"/>
        <v>Z_EN_12_</v>
      </c>
      <c r="B117" s="318" t="str">
        <f t="shared" si="15"/>
        <v>EN</v>
      </c>
      <c r="C117" s="318" t="s">
        <v>200</v>
      </c>
      <c r="D117" s="659"/>
      <c r="E117" s="586" t="str">
        <f>IFERROR(IF(D117&lt;&gt;"",D117,HLOOKUP($E$2,$F$2:K117,ROW(D117)-1,0)),F117)</f>
        <v>Texto sin formato, tipografía monoespaciada</v>
      </c>
      <c r="F117" s="586" t="s">
        <v>932</v>
      </c>
      <c r="G117" s="586" t="s">
        <v>943</v>
      </c>
      <c r="H117" s="586" t="s">
        <v>1007</v>
      </c>
      <c r="I117" s="586" t="s">
        <v>992</v>
      </c>
      <c r="J117" s="586" t="s">
        <v>975</v>
      </c>
      <c r="K117" s="586" t="s">
        <v>958</v>
      </c>
      <c r="L117" s="586" t="s">
        <v>18949</v>
      </c>
      <c r="M117" s="586" t="str">
        <f t="shared" si="10"/>
        <v>Texto sin formato, tipografía monoespaciada</v>
      </c>
      <c r="N117" s="146" t="s">
        <v>115</v>
      </c>
      <c r="AF117" s="146" t="s">
        <v>115</v>
      </c>
    </row>
    <row r="118" spans="1:32" outlineLevel="1" x14ac:dyDescent="0.25">
      <c r="A118" s="317" t="str">
        <f t="shared" si="14"/>
        <v>Z_EN_13_</v>
      </c>
      <c r="B118" s="317" t="str">
        <f t="shared" si="15"/>
        <v>EN</v>
      </c>
      <c r="C118" s="317" t="s">
        <v>201</v>
      </c>
      <c r="D118" s="658"/>
      <c r="E118" s="585" t="str">
        <f>IFERROR(IF(D118&lt;&gt;"",D118,HLOOKUP($E$2,$F$2:K118,ROW(D118)-1,0)),F118)</f>
        <v>Sin texto</v>
      </c>
      <c r="F118" s="585" t="s">
        <v>925</v>
      </c>
      <c r="G118" s="585" t="s">
        <v>1144</v>
      </c>
      <c r="H118" s="585" t="s">
        <v>1145</v>
      </c>
      <c r="I118" s="585" t="s">
        <v>993</v>
      </c>
      <c r="J118" s="585" t="s">
        <v>976</v>
      </c>
      <c r="K118" s="585" t="s">
        <v>959</v>
      </c>
      <c r="L118" s="585" t="s">
        <v>18950</v>
      </c>
      <c r="M118" s="585" t="str">
        <f t="shared" si="10"/>
        <v>Sin texto</v>
      </c>
      <c r="N118" s="146" t="s">
        <v>115</v>
      </c>
      <c r="AF118" s="146" t="s">
        <v>115</v>
      </c>
    </row>
    <row r="119" spans="1:32" outlineLevel="1" x14ac:dyDescent="0.25">
      <c r="A119" s="318" t="str">
        <f t="shared" si="14"/>
        <v>Z_EN_14_</v>
      </c>
      <c r="B119" s="318" t="str">
        <f t="shared" si="15"/>
        <v>EN</v>
      </c>
      <c r="C119" s="318" t="s">
        <v>202</v>
      </c>
      <c r="D119" s="659"/>
      <c r="E119" s="586" t="str">
        <f>IFERROR(IF(D119&lt;&gt;"",D119,HLOOKUP($E$2,$F$2:K119,ROW(D119)-1,0)),F119)</f>
        <v>Requerir al estudiante que introduzca texto</v>
      </c>
      <c r="F119" s="586" t="s">
        <v>916</v>
      </c>
      <c r="G119" s="586" t="s">
        <v>1146</v>
      </c>
      <c r="H119" s="586" t="s">
        <v>1008</v>
      </c>
      <c r="I119" s="586" t="s">
        <v>994</v>
      </c>
      <c r="J119" s="586" t="s">
        <v>977</v>
      </c>
      <c r="K119" s="586" t="s">
        <v>960</v>
      </c>
      <c r="L119" s="586" t="s">
        <v>18951</v>
      </c>
      <c r="M119" s="586" t="str">
        <f t="shared" si="10"/>
        <v>Requerir al estudiante que introduzca texto</v>
      </c>
      <c r="N119" s="146" t="s">
        <v>115</v>
      </c>
      <c r="AF119" s="146" t="s">
        <v>115</v>
      </c>
    </row>
    <row r="120" spans="1:32" outlineLevel="1" x14ac:dyDescent="0.25">
      <c r="A120" s="317" t="str">
        <f t="shared" si="14"/>
        <v>Z_EN_15_</v>
      </c>
      <c r="B120" s="317" t="str">
        <f t="shared" si="15"/>
        <v>EN</v>
      </c>
      <c r="C120" s="317" t="s">
        <v>203</v>
      </c>
      <c r="D120" s="658"/>
      <c r="E120" s="585" t="str">
        <f>IFERROR(IF(D120&lt;&gt;"",D120,HLOOKUP($E$2,$F$2:K120,ROW(D120)-1,0)),F120)</f>
        <v>El texto es opcional</v>
      </c>
      <c r="F120" s="585" t="s">
        <v>917</v>
      </c>
      <c r="G120" s="585" t="s">
        <v>944</v>
      </c>
      <c r="H120" s="585" t="s">
        <v>1009</v>
      </c>
      <c r="I120" s="585" t="s">
        <v>995</v>
      </c>
      <c r="J120" s="585" t="s">
        <v>978</v>
      </c>
      <c r="K120" s="585" t="s">
        <v>961</v>
      </c>
      <c r="L120" s="585" t="s">
        <v>18952</v>
      </c>
      <c r="M120" s="585" t="str">
        <f t="shared" si="10"/>
        <v>El texto es opcional</v>
      </c>
      <c r="N120" s="146" t="s">
        <v>115</v>
      </c>
      <c r="AF120" s="146" t="s">
        <v>115</v>
      </c>
    </row>
    <row r="121" spans="1:32" outlineLevel="1" x14ac:dyDescent="0.25">
      <c r="A121" s="318" t="str">
        <f t="shared" si="14"/>
        <v>Z_EN_16_</v>
      </c>
      <c r="B121" s="318" t="str">
        <f t="shared" si="15"/>
        <v>EN</v>
      </c>
      <c r="C121" s="318" t="s">
        <v>204</v>
      </c>
      <c r="D121" s="659"/>
      <c r="E121" s="586" t="str">
        <f>IFERROR(IF(D121&lt;&gt;"",D121,HLOOKUP($E$2,$F$2:K121,ROW(D121)-1,0)),F121)</f>
        <v>NO</v>
      </c>
      <c r="F121" s="586" t="s">
        <v>933</v>
      </c>
      <c r="G121" s="586" t="s">
        <v>933</v>
      </c>
      <c r="H121" s="586" t="s">
        <v>1010</v>
      </c>
      <c r="I121" s="586" t="s">
        <v>996</v>
      </c>
      <c r="J121" s="586" t="s">
        <v>933</v>
      </c>
      <c r="K121" s="586" t="s">
        <v>962</v>
      </c>
      <c r="L121" s="586" t="s">
        <v>18953</v>
      </c>
      <c r="M121" s="586" t="str">
        <f t="shared" ref="M121:M211" si="16">E121</f>
        <v>NO</v>
      </c>
      <c r="N121" s="146" t="s">
        <v>115</v>
      </c>
      <c r="AF121" s="146" t="s">
        <v>115</v>
      </c>
    </row>
    <row r="122" spans="1:32" outlineLevel="1" x14ac:dyDescent="0.25">
      <c r="A122" s="317" t="str">
        <f t="shared" si="14"/>
        <v>Z_EN_17_</v>
      </c>
      <c r="B122" s="317" t="str">
        <f t="shared" si="15"/>
        <v>EN</v>
      </c>
      <c r="C122" s="317" t="s">
        <v>205</v>
      </c>
      <c r="D122" s="658"/>
      <c r="E122" s="585" t="str">
        <f>IFERROR(IF(D122&lt;&gt;"",D122,HLOOKUP($E$2,$F$2:K122,ROW(D122)-1,0)),F122)</f>
        <v>Sin límites</v>
      </c>
      <c r="F122" s="585" t="s">
        <v>922</v>
      </c>
      <c r="G122" s="585" t="s">
        <v>945</v>
      </c>
      <c r="H122" s="585" t="s">
        <v>1011</v>
      </c>
      <c r="I122" s="585" t="s">
        <v>997</v>
      </c>
      <c r="J122" s="585" t="s">
        <v>979</v>
      </c>
      <c r="K122" s="585" t="s">
        <v>963</v>
      </c>
      <c r="L122" s="585" t="s">
        <v>18954</v>
      </c>
      <c r="M122" s="585" t="str">
        <f t="shared" si="16"/>
        <v>Sin límites</v>
      </c>
      <c r="N122" s="146" t="s">
        <v>115</v>
      </c>
      <c r="AF122" s="146" t="s">
        <v>115</v>
      </c>
    </row>
    <row r="123" spans="1:32" outlineLevel="1" x14ac:dyDescent="0.25">
      <c r="A123" s="318" t="str">
        <f t="shared" si="14"/>
        <v>Z_EN_18_</v>
      </c>
      <c r="B123" s="318" t="str">
        <f t="shared" si="15"/>
        <v>EN</v>
      </c>
      <c r="C123" s="318" t="s">
        <v>206</v>
      </c>
      <c r="D123" s="659"/>
      <c r="E123" s="586" t="str">
        <f>IFERROR(IF(D123&lt;&gt;"",D123,HLOOKUP($E$2,$F$2:K123,ROW(D123)-1,0)),F123)</f>
        <v>Los archivos adjuntos son opcionales</v>
      </c>
      <c r="F123" s="586" t="s">
        <v>924</v>
      </c>
      <c r="G123" s="586" t="s">
        <v>946</v>
      </c>
      <c r="H123" s="586" t="s">
        <v>1012</v>
      </c>
      <c r="I123" s="586" t="s">
        <v>998</v>
      </c>
      <c r="J123" s="586" t="s">
        <v>980</v>
      </c>
      <c r="K123" s="586" t="s">
        <v>964</v>
      </c>
      <c r="L123" s="586" t="s">
        <v>18955</v>
      </c>
      <c r="M123" s="586" t="str">
        <f t="shared" si="16"/>
        <v>Los archivos adjuntos son opcionales</v>
      </c>
      <c r="N123" s="146" t="s">
        <v>115</v>
      </c>
      <c r="AF123" s="146" t="s">
        <v>115</v>
      </c>
    </row>
    <row r="124" spans="1:32" x14ac:dyDescent="0.25">
      <c r="A124" s="316" t="str">
        <f>$A$1&amp;B124&amp;"_"&amp;C124&amp;"_"&amp;$A$2</f>
        <v>Z_CL_00_</v>
      </c>
      <c r="B124" s="316" t="s">
        <v>1020</v>
      </c>
      <c r="C124" s="316" t="s">
        <v>188</v>
      </c>
      <c r="D124" s="657"/>
      <c r="E124" s="584" t="str">
        <f>IFERROR(IF(D124&lt;&gt;"",D124,HLOOKUP($E$2,$F$2:K124,ROW(D124)-1,0)),F124)</f>
        <v>FORMULARIO CLOZE</v>
      </c>
      <c r="F124" s="584" t="s">
        <v>18796</v>
      </c>
      <c r="G124" s="584" t="s">
        <v>18797</v>
      </c>
      <c r="H124" s="584" t="s">
        <v>18798</v>
      </c>
      <c r="I124" s="584" t="s">
        <v>18799</v>
      </c>
      <c r="J124" s="584" t="s">
        <v>18800</v>
      </c>
      <c r="K124" s="584" t="s">
        <v>18800</v>
      </c>
      <c r="L124" s="584" t="s">
        <v>18889</v>
      </c>
      <c r="M124" s="584" t="str">
        <f>E124</f>
        <v>FORMULARIO CLOZE</v>
      </c>
      <c r="N124" s="146" t="s">
        <v>115</v>
      </c>
      <c r="AF124" s="146" t="s">
        <v>115</v>
      </c>
    </row>
    <row r="125" spans="1:32" outlineLevel="1" x14ac:dyDescent="0.25">
      <c r="A125" s="317" t="str">
        <f t="shared" si="14"/>
        <v>Z_CL_01_</v>
      </c>
      <c r="B125" s="317" t="str">
        <f>$B$124</f>
        <v>CL</v>
      </c>
      <c r="C125" s="686" t="s">
        <v>189</v>
      </c>
      <c r="D125" s="658"/>
      <c r="E125" s="585" t="str">
        <f>IFERROR(IF(D125&lt;&gt;"",D125,HLOOKUP($E$2,$F$2:K125,ROW(D125)-1,0)),F125)</f>
        <v>FORMULARIO Códigos CLOZE</v>
      </c>
      <c r="F125" s="585" t="s">
        <v>19440</v>
      </c>
      <c r="G125" s="585" t="s">
        <v>19439</v>
      </c>
      <c r="H125" s="585" t="s">
        <v>19438</v>
      </c>
      <c r="I125" s="585" t="s">
        <v>19441</v>
      </c>
      <c r="J125" s="585" t="s">
        <v>19442</v>
      </c>
      <c r="K125" s="585" t="s">
        <v>19443</v>
      </c>
      <c r="L125" s="585" t="s">
        <v>19398</v>
      </c>
      <c r="M125" s="585" t="str">
        <f t="shared" si="16"/>
        <v>FORMULARIO Códigos CLOZE</v>
      </c>
      <c r="N125" s="146" t="s">
        <v>115</v>
      </c>
      <c r="AF125" s="146" t="s">
        <v>115</v>
      </c>
    </row>
    <row r="126" spans="1:32" outlineLevel="1" x14ac:dyDescent="0.25">
      <c r="A126" s="318" t="str">
        <f t="shared" si="14"/>
        <v>Z_CL_02_1_</v>
      </c>
      <c r="B126" s="318" t="str">
        <f t="shared" ref="B126:B145" si="17">$B$124</f>
        <v>CL</v>
      </c>
      <c r="C126" s="680" t="s">
        <v>18812</v>
      </c>
      <c r="D126" s="659"/>
      <c r="E126" s="586" t="str">
        <f>IFERROR(IF(D126&lt;&gt;"",D126,HLOOKUP($E$2,$F$2:K126,ROW(D126)-1,0)),F126)</f>
        <v>OPCIÓN MÚLTIPLE</v>
      </c>
      <c r="F126" s="586" t="s">
        <v>1030</v>
      </c>
      <c r="G126" s="586" t="s">
        <v>1055</v>
      </c>
      <c r="H126" s="586" t="s">
        <v>1058</v>
      </c>
      <c r="I126" s="586" t="s">
        <v>1052</v>
      </c>
      <c r="J126" s="586" t="s">
        <v>1061</v>
      </c>
      <c r="K126" s="586" t="s">
        <v>1064</v>
      </c>
      <c r="L126" s="586" t="s">
        <v>18957</v>
      </c>
      <c r="M126" s="586" t="str">
        <f t="shared" si="16"/>
        <v>OPCIÓN MÚLTIPLE</v>
      </c>
      <c r="N126" s="146" t="s">
        <v>115</v>
      </c>
      <c r="AF126" s="146" t="s">
        <v>115</v>
      </c>
    </row>
    <row r="127" spans="1:32" outlineLevel="1" x14ac:dyDescent="0.25">
      <c r="A127" s="317" t="str">
        <f t="shared" si="14"/>
        <v>Z_CL_02_2_</v>
      </c>
      <c r="B127" s="317" t="str">
        <f t="shared" si="17"/>
        <v>CL</v>
      </c>
      <c r="C127" s="686" t="s">
        <v>18813</v>
      </c>
      <c r="D127" s="658"/>
      <c r="E127" s="585" t="str">
        <f>IFERROR(IF(D127&lt;&gt;"",D127,HLOOKUP($E$2,$F$2:K127,ROW(D127)-1,0)),F127)</f>
        <v>RESPUESTA CORTA</v>
      </c>
      <c r="F127" s="585" t="s">
        <v>1031</v>
      </c>
      <c r="G127" s="585" t="s">
        <v>1056</v>
      </c>
      <c r="H127" s="585" t="s">
        <v>1059</v>
      </c>
      <c r="I127" s="585" t="s">
        <v>1053</v>
      </c>
      <c r="J127" s="585" t="s">
        <v>1062</v>
      </c>
      <c r="K127" s="585" t="s">
        <v>1065</v>
      </c>
      <c r="L127" s="585" t="s">
        <v>18958</v>
      </c>
      <c r="M127" s="585" t="str">
        <f t="shared" si="16"/>
        <v>RESPUESTA CORTA</v>
      </c>
      <c r="N127" s="146" t="s">
        <v>115</v>
      </c>
      <c r="AF127" s="146" t="s">
        <v>115</v>
      </c>
    </row>
    <row r="128" spans="1:32" outlineLevel="1" x14ac:dyDescent="0.25">
      <c r="A128" s="318" t="str">
        <f t="shared" si="14"/>
        <v>Z_CL_02_3_</v>
      </c>
      <c r="B128" s="318" t="str">
        <f t="shared" si="17"/>
        <v>CL</v>
      </c>
      <c r="C128" s="680" t="s">
        <v>18814</v>
      </c>
      <c r="D128" s="659"/>
      <c r="E128" s="586" t="str">
        <f>IFERROR(IF(D128&lt;&gt;"",D128,HLOOKUP($E$2,$F$2:K128,ROW(D128)-1,0)),F128)</f>
        <v>NUMÉRICA</v>
      </c>
      <c r="F128" s="586" t="s">
        <v>1032</v>
      </c>
      <c r="G128" s="586" t="s">
        <v>1057</v>
      </c>
      <c r="H128" s="586" t="s">
        <v>1060</v>
      </c>
      <c r="I128" s="586" t="s">
        <v>1054</v>
      </c>
      <c r="J128" s="586" t="s">
        <v>1063</v>
      </c>
      <c r="K128" s="586" t="s">
        <v>1066</v>
      </c>
      <c r="L128" s="586" t="s">
        <v>18959</v>
      </c>
      <c r="M128" s="586" t="str">
        <f t="shared" si="16"/>
        <v>NUMÉRICA</v>
      </c>
      <c r="N128" s="146" t="s">
        <v>115</v>
      </c>
      <c r="AF128" s="146" t="s">
        <v>115</v>
      </c>
    </row>
    <row r="129" spans="1:32" outlineLevel="1" x14ac:dyDescent="0.25">
      <c r="A129" s="317" t="str">
        <f t="shared" ref="A129:A136" si="18">$A$1&amp;B129&amp;"_"&amp;C129&amp;"_"&amp;$A$2</f>
        <v>Z_CL_03_1_</v>
      </c>
      <c r="B129" s="317" t="str">
        <f t="shared" si="17"/>
        <v>CL</v>
      </c>
      <c r="C129" s="686" t="s">
        <v>18815</v>
      </c>
      <c r="D129" s="658"/>
      <c r="E129" s="585" t="str">
        <f>IFERROR(IF(D129&lt;&gt;"",D129,HLOOKUP($E$2,$F$2:K129,ROW(D129)-1,0)),F129)</f>
        <v>Elija un formato de pregunta Cloze:</v>
      </c>
      <c r="F129" s="585" t="s">
        <v>19373</v>
      </c>
      <c r="G129" s="585" t="s">
        <v>19372</v>
      </c>
      <c r="H129" s="585" t="s">
        <v>19387</v>
      </c>
      <c r="I129" s="585" t="s">
        <v>19380</v>
      </c>
      <c r="J129" s="585" t="s">
        <v>19384</v>
      </c>
      <c r="K129" s="585" t="s">
        <v>19539</v>
      </c>
      <c r="L129" s="585" t="s">
        <v>19390</v>
      </c>
      <c r="M129" s="585" t="str">
        <f t="shared" ref="M129:M136" si="19">E129</f>
        <v>Elija un formato de pregunta Cloze:</v>
      </c>
      <c r="N129" s="146" t="s">
        <v>115</v>
      </c>
      <c r="AF129" s="146" t="s">
        <v>115</v>
      </c>
    </row>
    <row r="130" spans="1:32" outlineLevel="1" x14ac:dyDescent="0.25">
      <c r="A130" s="318" t="str">
        <f t="shared" si="18"/>
        <v>Z_CL_03_2_</v>
      </c>
      <c r="B130" s="318" t="str">
        <f t="shared" si="17"/>
        <v>CL</v>
      </c>
      <c r="C130" s="680" t="s">
        <v>747</v>
      </c>
      <c r="D130" s="659"/>
      <c r="E130" s="586" t="str">
        <f>IFERROR(IF(D130&lt;&gt;"",D130,HLOOKUP($E$2,$F$2:K130,ROW(D130)-1,0)),F130)</f>
        <v>Calificación de pregunta predeterminada:</v>
      </c>
      <c r="F130" s="586" t="s">
        <v>19410</v>
      </c>
      <c r="G130" s="586" t="s">
        <v>19411</v>
      </c>
      <c r="H130" s="586" t="s">
        <v>19412</v>
      </c>
      <c r="I130" s="586" t="s">
        <v>19413</v>
      </c>
      <c r="J130" s="586" t="s">
        <v>19414</v>
      </c>
      <c r="K130" s="586" t="s">
        <v>19415</v>
      </c>
      <c r="L130" s="586" t="s">
        <v>19416</v>
      </c>
      <c r="M130" s="586" t="str">
        <f t="shared" si="19"/>
        <v>Calificación de pregunta predeterminada:</v>
      </c>
      <c r="N130" s="146" t="s">
        <v>115</v>
      </c>
      <c r="AF130" s="146" t="s">
        <v>115</v>
      </c>
    </row>
    <row r="131" spans="1:32" outlineLevel="1" x14ac:dyDescent="0.25">
      <c r="A131" s="317" t="str">
        <f t="shared" si="18"/>
        <v>Z_CL_03_3_</v>
      </c>
      <c r="B131" s="317" t="str">
        <f t="shared" si="17"/>
        <v>CL</v>
      </c>
      <c r="C131" s="686" t="s">
        <v>748</v>
      </c>
      <c r="D131" s="658"/>
      <c r="E131" s="585" t="str">
        <f>IFERROR(IF(D131&lt;&gt;"",D131,HLOOKUP($E$2,$F$2:K131,ROW(D131)-1,0)),F131)</f>
        <v>Barajar respuestas:</v>
      </c>
      <c r="F131" s="585" t="s">
        <v>19404</v>
      </c>
      <c r="G131" s="585" t="s">
        <v>19405</v>
      </c>
      <c r="H131" s="585" t="s">
        <v>19409</v>
      </c>
      <c r="I131" s="585" t="s">
        <v>19407</v>
      </c>
      <c r="J131" s="585" t="s">
        <v>19408</v>
      </c>
      <c r="K131" s="585" t="s">
        <v>19406</v>
      </c>
      <c r="L131" s="585" t="s">
        <v>19606</v>
      </c>
      <c r="M131" s="585" t="str">
        <f t="shared" si="19"/>
        <v>Barajar respuestas:</v>
      </c>
      <c r="N131" s="146" t="s">
        <v>115</v>
      </c>
      <c r="AF131" s="146" t="s">
        <v>115</v>
      </c>
    </row>
    <row r="132" spans="1:32" outlineLevel="1" x14ac:dyDescent="0.25">
      <c r="A132" s="318" t="str">
        <f t="shared" si="18"/>
        <v>Z_CL_03_4_</v>
      </c>
      <c r="B132" s="318" t="str">
        <f t="shared" si="17"/>
        <v>CL</v>
      </c>
      <c r="C132" s="680" t="s">
        <v>18816</v>
      </c>
      <c r="D132" s="659"/>
      <c r="E132" s="586" t="str">
        <f>IFERROR(IF(D132&lt;&gt;"",D132,HLOOKUP($E$2,$F$2:K132,ROW(D132)-1,0)),F132)</f>
        <v>Respuesta</v>
      </c>
      <c r="F132" s="586" t="s">
        <v>281</v>
      </c>
      <c r="G132" s="586" t="s">
        <v>280</v>
      </c>
      <c r="H132" s="586" t="s">
        <v>1136</v>
      </c>
      <c r="I132" s="586" t="s">
        <v>19381</v>
      </c>
      <c r="J132" s="586" t="s">
        <v>349</v>
      </c>
      <c r="K132" s="586" t="s">
        <v>19374</v>
      </c>
      <c r="L132" s="586" t="s">
        <v>19391</v>
      </c>
      <c r="M132" s="586" t="str">
        <f t="shared" si="19"/>
        <v>Respuesta</v>
      </c>
      <c r="N132" s="146" t="s">
        <v>115</v>
      </c>
      <c r="AF132" s="146" t="s">
        <v>115</v>
      </c>
    </row>
    <row r="133" spans="1:32" outlineLevel="1" x14ac:dyDescent="0.25">
      <c r="A133" s="317" t="str">
        <f t="shared" si="18"/>
        <v>Z_CL_03_5_</v>
      </c>
      <c r="B133" s="317" t="str">
        <f t="shared" si="17"/>
        <v>CL</v>
      </c>
      <c r="C133" s="686" t="s">
        <v>18817</v>
      </c>
      <c r="D133" s="658"/>
      <c r="E133" s="585" t="str">
        <f>IFERROR(IF(D133&lt;&gt;"",D133,HLOOKUP($E$2,$F$2:K133,ROW(D133)-1,0)),F133)</f>
        <v>Correcto</v>
      </c>
      <c r="F133" s="585" t="s">
        <v>18805</v>
      </c>
      <c r="G133" s="585" t="s">
        <v>18801</v>
      </c>
      <c r="H133" s="585" t="s">
        <v>19388</v>
      </c>
      <c r="I133" s="585" t="s">
        <v>19382</v>
      </c>
      <c r="J133" s="585" t="s">
        <v>19385</v>
      </c>
      <c r="K133" s="585" t="s">
        <v>19375</v>
      </c>
      <c r="L133" s="585" t="s">
        <v>19392</v>
      </c>
      <c r="M133" s="585" t="str">
        <f t="shared" si="19"/>
        <v>Correcto</v>
      </c>
      <c r="N133" s="146" t="s">
        <v>115</v>
      </c>
      <c r="AF133" s="146" t="s">
        <v>115</v>
      </c>
    </row>
    <row r="134" spans="1:32" outlineLevel="1" x14ac:dyDescent="0.25">
      <c r="A134" s="318" t="str">
        <f t="shared" si="18"/>
        <v>Z_CL_03_6_</v>
      </c>
      <c r="B134" s="318" t="str">
        <f t="shared" si="17"/>
        <v>CL</v>
      </c>
      <c r="C134" s="680" t="s">
        <v>18818</v>
      </c>
      <c r="D134" s="659"/>
      <c r="E134" s="586" t="str">
        <f>IFERROR(IF(D134&lt;&gt;"",D134,HLOOKUP($E$2,$F$2:K134,ROW(D134)-1,0)),F134)</f>
        <v>% Correcto</v>
      </c>
      <c r="F134" s="586" t="s">
        <v>19399</v>
      </c>
      <c r="G134" s="586" t="s">
        <v>19400</v>
      </c>
      <c r="H134" s="586" t="s">
        <v>19400</v>
      </c>
      <c r="I134" s="586" t="s">
        <v>19401</v>
      </c>
      <c r="J134" s="586" t="s">
        <v>19402</v>
      </c>
      <c r="K134" s="586" t="s">
        <v>19403</v>
      </c>
      <c r="L134" s="586" t="s">
        <v>19393</v>
      </c>
      <c r="M134" s="586" t="str">
        <f t="shared" si="19"/>
        <v>% Correcto</v>
      </c>
      <c r="N134" s="146" t="s">
        <v>115</v>
      </c>
      <c r="AF134" s="146" t="s">
        <v>115</v>
      </c>
    </row>
    <row r="135" spans="1:32" outlineLevel="1" collapsed="1" x14ac:dyDescent="0.25">
      <c r="A135" s="317" t="str">
        <f t="shared" si="18"/>
        <v>Z_CL_03_7_</v>
      </c>
      <c r="B135" s="317" t="str">
        <f t="shared" si="17"/>
        <v>CL</v>
      </c>
      <c r="C135" s="686" t="s">
        <v>18819</v>
      </c>
      <c r="D135" s="658"/>
      <c r="E135" s="585" t="str">
        <f>IFERROR(IF(D135&lt;&gt;"",D135,HLOOKUP($E$2,$F$2:K135,ROW(D135)-1,0)),F135)</f>
        <v>Retroalimentación</v>
      </c>
      <c r="F135" s="585" t="s">
        <v>18806</v>
      </c>
      <c r="G135" s="585" t="s">
        <v>132</v>
      </c>
      <c r="H135" s="585" t="s">
        <v>19423</v>
      </c>
      <c r="I135" s="585" t="s">
        <v>19424</v>
      </c>
      <c r="J135" s="585" t="s">
        <v>132</v>
      </c>
      <c r="K135" s="585" t="s">
        <v>19376</v>
      </c>
      <c r="L135" s="585" t="s">
        <v>18922</v>
      </c>
      <c r="M135" s="585" t="str">
        <f t="shared" si="19"/>
        <v>Retroalimentación</v>
      </c>
      <c r="N135" s="146" t="s">
        <v>115</v>
      </c>
      <c r="AF135" s="146" t="s">
        <v>115</v>
      </c>
    </row>
    <row r="136" spans="1:32" outlineLevel="1" x14ac:dyDescent="0.25">
      <c r="A136" s="318" t="str">
        <f t="shared" si="18"/>
        <v>Z_CL_03_8_</v>
      </c>
      <c r="B136" s="318" t="str">
        <f t="shared" si="17"/>
        <v>CL</v>
      </c>
      <c r="C136" s="680" t="s">
        <v>18820</v>
      </c>
      <c r="D136" s="659"/>
      <c r="E136" s="586" t="str">
        <f>IFERROR(IF(D136&lt;&gt;"",D136,HLOOKUP($E$2,$F$2:K136,ROW(D136)-1,0)),F136)</f>
        <v>Codigos a insertar en la pregunta:</v>
      </c>
      <c r="F136" s="586" t="s">
        <v>19417</v>
      </c>
      <c r="G136" s="586" t="s">
        <v>19422</v>
      </c>
      <c r="H136" s="586" t="s">
        <v>19421</v>
      </c>
      <c r="I136" s="586" t="s">
        <v>19419</v>
      </c>
      <c r="J136" s="586" t="s">
        <v>19418</v>
      </c>
      <c r="K136" s="586" t="s">
        <v>19420</v>
      </c>
      <c r="L136" s="586" t="s">
        <v>19607</v>
      </c>
      <c r="M136" s="586" t="str">
        <f t="shared" si="19"/>
        <v>Codigos a insertar en la pregunta:</v>
      </c>
      <c r="N136" s="146" t="s">
        <v>115</v>
      </c>
      <c r="AF136" s="146" t="s">
        <v>115</v>
      </c>
    </row>
    <row r="137" spans="1:32" outlineLevel="1" x14ac:dyDescent="0.25">
      <c r="A137" s="317" t="str">
        <f>$A$1&amp;B137&amp;"_"&amp;C137&amp;"_"&amp;$A$2</f>
        <v>Z_CL_03_9_</v>
      </c>
      <c r="B137" s="317" t="str">
        <f t="shared" si="17"/>
        <v>CL</v>
      </c>
      <c r="C137" s="686" t="s">
        <v>18821</v>
      </c>
      <c r="D137" s="658"/>
      <c r="E137" s="585" t="str">
        <f>IFERROR(IF(D137&lt;&gt;"",D137,HLOOKUP($E$2,$F$2:K137,ROW(D137)-1,0)),F137)</f>
        <v>Tolerancia</v>
      </c>
      <c r="F137" s="585" t="s">
        <v>18810</v>
      </c>
      <c r="G137" s="585" t="s">
        <v>18811</v>
      </c>
      <c r="H137" s="585" t="s">
        <v>19389</v>
      </c>
      <c r="I137" s="585" t="s">
        <v>19383</v>
      </c>
      <c r="J137" s="585" t="s">
        <v>19386</v>
      </c>
      <c r="K137" s="585" t="s">
        <v>19377</v>
      </c>
      <c r="L137" s="585" t="s">
        <v>19394</v>
      </c>
      <c r="M137" s="585" t="str">
        <f>E137</f>
        <v>Tolerancia</v>
      </c>
      <c r="N137" s="146" t="s">
        <v>115</v>
      </c>
      <c r="AF137" s="146" t="s">
        <v>115</v>
      </c>
    </row>
    <row r="138" spans="1:32" outlineLevel="1" x14ac:dyDescent="0.25">
      <c r="A138" s="318" t="str">
        <f t="shared" si="14"/>
        <v>Z_CL_05_1_</v>
      </c>
      <c r="B138" s="318" t="str">
        <f t="shared" si="17"/>
        <v>CL</v>
      </c>
      <c r="C138" s="680" t="s">
        <v>1318</v>
      </c>
      <c r="D138" s="659"/>
      <c r="E138" s="586" t="str">
        <f>IFERROR(IF(D138&lt;&gt;"",D138,HLOOKUP($E$2,$F$2:K138,ROW(D138)-1,0)),F138)</f>
        <v>Respuesta Corta</v>
      </c>
      <c r="F138" s="586" t="s">
        <v>13</v>
      </c>
      <c r="G138" s="586" t="s">
        <v>283</v>
      </c>
      <c r="H138" s="586" t="s">
        <v>17928</v>
      </c>
      <c r="I138" s="586" t="s">
        <v>17929</v>
      </c>
      <c r="J138" s="586" t="s">
        <v>19428</v>
      </c>
      <c r="K138" s="586" t="s">
        <v>19378</v>
      </c>
      <c r="L138" s="586" t="s">
        <v>19395</v>
      </c>
      <c r="M138" s="586" t="str">
        <f t="shared" si="16"/>
        <v>Respuesta Corta</v>
      </c>
      <c r="N138" s="146" t="s">
        <v>115</v>
      </c>
      <c r="AF138" s="146" t="s">
        <v>115</v>
      </c>
    </row>
    <row r="139" spans="1:32" outlineLevel="1" x14ac:dyDescent="0.25">
      <c r="A139" s="317" t="str">
        <f t="shared" ref="A139:A149" si="20">$A$1&amp;B139&amp;"_"&amp;C139&amp;"_"&amp;$A$2</f>
        <v>Z_CL_05_2_</v>
      </c>
      <c r="B139" s="317" t="str">
        <f t="shared" si="17"/>
        <v>CL</v>
      </c>
      <c r="C139" s="686" t="s">
        <v>1319</v>
      </c>
      <c r="D139" s="658"/>
      <c r="E139" s="585" t="str">
        <f>IFERROR(IF(D139&lt;&gt;"",D139,HLOOKUP($E$2,$F$2:K139,ROW(D139)-1,0)),F139)</f>
        <v>Respuesta Corta (Mayúsculas)</v>
      </c>
      <c r="F139" s="585" t="s">
        <v>19371</v>
      </c>
      <c r="G139" s="585" t="s">
        <v>19370</v>
      </c>
      <c r="H139" s="585" t="s">
        <v>19429</v>
      </c>
      <c r="I139" s="585" t="s">
        <v>19430</v>
      </c>
      <c r="J139" s="585" t="s">
        <v>19431</v>
      </c>
      <c r="K139" s="585" t="s">
        <v>19379</v>
      </c>
      <c r="L139" s="585" t="s">
        <v>19396</v>
      </c>
      <c r="M139" s="585" t="str">
        <f t="shared" ref="M139:M145" si="21">E139</f>
        <v>Respuesta Corta (Mayúsculas)</v>
      </c>
      <c r="N139" s="146" t="s">
        <v>115</v>
      </c>
      <c r="AF139" s="146" t="s">
        <v>115</v>
      </c>
    </row>
    <row r="140" spans="1:32" outlineLevel="1" x14ac:dyDescent="0.25">
      <c r="A140" s="318" t="str">
        <f t="shared" si="20"/>
        <v>Z_CL_05_3_</v>
      </c>
      <c r="B140" s="318" t="str">
        <f t="shared" si="17"/>
        <v>CL</v>
      </c>
      <c r="C140" s="680" t="s">
        <v>18822</v>
      </c>
      <c r="D140" s="659"/>
      <c r="E140" s="586" t="str">
        <f>IFERROR(IF(D140&lt;&gt;"",D140,HLOOKUP($E$2,$F$2:K140,ROW(D140)-1,0)),F140)</f>
        <v>OM: Menú desplegable</v>
      </c>
      <c r="F140" s="586" t="s">
        <v>18808</v>
      </c>
      <c r="G140" s="586" t="s">
        <v>18804</v>
      </c>
      <c r="H140" s="586" t="s">
        <v>19540</v>
      </c>
      <c r="I140" s="586" t="s">
        <v>19546</v>
      </c>
      <c r="J140" s="586" t="s">
        <v>19551</v>
      </c>
      <c r="K140" s="586" t="s">
        <v>19556</v>
      </c>
      <c r="L140" s="586" t="s">
        <v>19562</v>
      </c>
      <c r="M140" s="586" t="str">
        <f t="shared" si="21"/>
        <v>OM: Menú desplegable</v>
      </c>
      <c r="N140" s="146" t="s">
        <v>115</v>
      </c>
      <c r="AF140" s="146" t="s">
        <v>115</v>
      </c>
    </row>
    <row r="141" spans="1:32" outlineLevel="1" x14ac:dyDescent="0.25">
      <c r="A141" s="317" t="str">
        <f t="shared" si="20"/>
        <v>Z_CL_05_4_</v>
      </c>
      <c r="B141" s="317" t="str">
        <f t="shared" si="17"/>
        <v>CL</v>
      </c>
      <c r="C141" s="686" t="s">
        <v>18823</v>
      </c>
      <c r="D141" s="658"/>
      <c r="E141" s="585" t="str">
        <f>IFERROR(IF(D141&lt;&gt;"",D141,HLOOKUP($E$2,$F$2:K141,ROW(D141)-1,0)),F141)</f>
        <v>OM: 1R - Botones columna Vertical</v>
      </c>
      <c r="F141" s="585" t="s">
        <v>19361</v>
      </c>
      <c r="G141" s="585" t="s">
        <v>19367</v>
      </c>
      <c r="H141" s="585" t="s">
        <v>19541</v>
      </c>
      <c r="I141" s="585" t="s">
        <v>19545</v>
      </c>
      <c r="J141" s="585" t="s">
        <v>19552</v>
      </c>
      <c r="K141" s="585" t="s">
        <v>19558</v>
      </c>
      <c r="L141" s="585" t="s">
        <v>19563</v>
      </c>
      <c r="M141" s="585" t="str">
        <f t="shared" si="21"/>
        <v>OM: 1R - Botones columna Vertical</v>
      </c>
      <c r="N141" s="146" t="s">
        <v>115</v>
      </c>
      <c r="AF141" s="146" t="s">
        <v>115</v>
      </c>
    </row>
    <row r="142" spans="1:32" outlineLevel="1" x14ac:dyDescent="0.25">
      <c r="A142" s="318" t="str">
        <f t="shared" si="20"/>
        <v>Z_CL_05_5_</v>
      </c>
      <c r="B142" s="318" t="str">
        <f t="shared" si="17"/>
        <v>CL</v>
      </c>
      <c r="C142" s="680" t="s">
        <v>18824</v>
      </c>
      <c r="D142" s="659"/>
      <c r="E142" s="586" t="str">
        <f>IFERROR(IF(D142&lt;&gt;"",D142,HLOOKUP($E$2,$F$2:K142,ROW(D142)-1,0)),F142)</f>
        <v>OM: 1R - Botones fila Horizontal</v>
      </c>
      <c r="F142" s="586" t="s">
        <v>19362</v>
      </c>
      <c r="G142" s="586" t="s">
        <v>19368</v>
      </c>
      <c r="H142" s="586" t="s">
        <v>19542</v>
      </c>
      <c r="I142" s="586" t="s">
        <v>19547</v>
      </c>
      <c r="J142" s="586" t="s">
        <v>19553</v>
      </c>
      <c r="K142" s="586" t="s">
        <v>19559</v>
      </c>
      <c r="L142" s="586" t="s">
        <v>19564</v>
      </c>
      <c r="M142" s="586" t="str">
        <f t="shared" si="21"/>
        <v>OM: 1R - Botones fila Horizontal</v>
      </c>
      <c r="N142" s="146" t="s">
        <v>115</v>
      </c>
      <c r="AF142" s="146" t="s">
        <v>115</v>
      </c>
    </row>
    <row r="143" spans="1:32" outlineLevel="1" x14ac:dyDescent="0.25">
      <c r="A143" s="317" t="str">
        <f>$A$1&amp;B143&amp;"_"&amp;C143&amp;"_"&amp;$A$2</f>
        <v>Z_CL_05_6_</v>
      </c>
      <c r="B143" s="317" t="str">
        <f t="shared" si="17"/>
        <v>CL</v>
      </c>
      <c r="C143" s="686" t="s">
        <v>19359</v>
      </c>
      <c r="D143" s="658"/>
      <c r="E143" s="585" t="str">
        <f>IFERROR(IF(D143&lt;&gt;"",D143,HLOOKUP($E$2,$F$2:K143,ROW(D143)-1,0)),F143)</f>
        <v>OM: +R - Botones columna Vertical</v>
      </c>
      <c r="F143" s="585" t="s">
        <v>19363</v>
      </c>
      <c r="G143" s="585" t="s">
        <v>19365</v>
      </c>
      <c r="H143" s="585" t="s">
        <v>19543</v>
      </c>
      <c r="I143" s="585" t="s">
        <v>19548</v>
      </c>
      <c r="J143" s="585" t="s">
        <v>19554</v>
      </c>
      <c r="K143" s="585" t="s">
        <v>19557</v>
      </c>
      <c r="L143" s="585" t="s">
        <v>19565</v>
      </c>
      <c r="M143" s="585" t="str">
        <f t="shared" si="21"/>
        <v>OM: +R - Botones columna Vertical</v>
      </c>
      <c r="N143" s="146" t="s">
        <v>115</v>
      </c>
      <c r="AF143" s="146" t="s">
        <v>115</v>
      </c>
    </row>
    <row r="144" spans="1:32" outlineLevel="1" x14ac:dyDescent="0.25">
      <c r="A144" s="318" t="str">
        <f>$A$1&amp;B144&amp;"_"&amp;C144&amp;"_"&amp;$A$2</f>
        <v>Z_CL_05_7_</v>
      </c>
      <c r="B144" s="318" t="str">
        <f t="shared" si="17"/>
        <v>CL</v>
      </c>
      <c r="C144" s="680" t="s">
        <v>19360</v>
      </c>
      <c r="D144" s="659"/>
      <c r="E144" s="586" t="str">
        <f>IFERROR(IF(D144&lt;&gt;"",D144,HLOOKUP($E$2,$F$2:K144,ROW(D144)-1,0)),F144)</f>
        <v>OM: +R - Botones fila Horizontal</v>
      </c>
      <c r="F144" s="586" t="s">
        <v>19364</v>
      </c>
      <c r="G144" s="586" t="s">
        <v>19366</v>
      </c>
      <c r="H144" s="586" t="s">
        <v>19544</v>
      </c>
      <c r="I144" s="586" t="s">
        <v>19549</v>
      </c>
      <c r="J144" s="586" t="s">
        <v>19555</v>
      </c>
      <c r="K144" s="586" t="s">
        <v>19560</v>
      </c>
      <c r="L144" s="586" t="s">
        <v>19561</v>
      </c>
      <c r="M144" s="586" t="str">
        <f t="shared" si="21"/>
        <v>OM: +R - Botones fila Horizontal</v>
      </c>
      <c r="N144" s="146" t="s">
        <v>115</v>
      </c>
      <c r="AF144" s="146" t="s">
        <v>115</v>
      </c>
    </row>
    <row r="145" spans="1:32" outlineLevel="1" x14ac:dyDescent="0.25">
      <c r="A145" s="317" t="str">
        <f>$A$1&amp;B145&amp;"_"&amp;C145&amp;"_"&amp;$A$2</f>
        <v>Z_CL_05_8_</v>
      </c>
      <c r="B145" s="317" t="str">
        <f t="shared" si="17"/>
        <v>CL</v>
      </c>
      <c r="C145" s="686" t="s">
        <v>19369</v>
      </c>
      <c r="D145" s="658"/>
      <c r="E145" s="585" t="str">
        <f>IFERROR(IF(D145&lt;&gt;"",D145,HLOOKUP($E$2,$F$2:K145,ROW(D145)-1,0)),F145)</f>
        <v>Numérica</v>
      </c>
      <c r="F145" s="585" t="s">
        <v>18809</v>
      </c>
      <c r="G145" s="585" t="s">
        <v>18803</v>
      </c>
      <c r="H145" s="585" t="s">
        <v>19425</v>
      </c>
      <c r="I145" s="585" t="s">
        <v>19550</v>
      </c>
      <c r="J145" s="585" t="s">
        <v>19426</v>
      </c>
      <c r="K145" s="585" t="s">
        <v>19427</v>
      </c>
      <c r="L145" s="585" t="s">
        <v>19397</v>
      </c>
      <c r="M145" s="585" t="str">
        <f t="shared" si="21"/>
        <v>Numérica</v>
      </c>
      <c r="N145" s="146" t="s">
        <v>115</v>
      </c>
      <c r="AF145" s="146" t="s">
        <v>115</v>
      </c>
    </row>
    <row r="146" spans="1:32" x14ac:dyDescent="0.25">
      <c r="A146" s="316" t="str">
        <f t="shared" si="20"/>
        <v>Z_BP_00_</v>
      </c>
      <c r="B146" s="316" t="s">
        <v>147</v>
      </c>
      <c r="C146" s="316" t="s">
        <v>188</v>
      </c>
      <c r="D146" s="657"/>
      <c r="E146" s="584" t="str">
        <f>IFERROR(IF(D146&lt;&gt;"",D146,HLOOKUP($E$2,$F$2:K146,ROW(D146)-1,0)),F146)</f>
        <v>BANCO PREGUNTAS</v>
      </c>
      <c r="F146" s="584" t="s">
        <v>19153</v>
      </c>
      <c r="G146" s="584" t="s">
        <v>270</v>
      </c>
      <c r="H146" s="584" t="s">
        <v>19154</v>
      </c>
      <c r="I146" s="584" t="s">
        <v>371</v>
      </c>
      <c r="J146" s="584" t="s">
        <v>337</v>
      </c>
      <c r="K146" s="584" t="s">
        <v>791</v>
      </c>
      <c r="L146" s="584" t="s">
        <v>18889</v>
      </c>
      <c r="M146" s="584" t="str">
        <f t="shared" si="16"/>
        <v>BANCO PREGUNTAS</v>
      </c>
      <c r="N146" s="146" t="s">
        <v>115</v>
      </c>
      <c r="AF146" s="146" t="s">
        <v>115</v>
      </c>
    </row>
    <row r="147" spans="1:32" outlineLevel="1" x14ac:dyDescent="0.25">
      <c r="A147" s="317" t="str">
        <f t="shared" si="20"/>
        <v>Z_BP_01_</v>
      </c>
      <c r="B147" s="317" t="str">
        <f>$B$146</f>
        <v>BP</v>
      </c>
      <c r="C147" s="317" t="s">
        <v>189</v>
      </c>
      <c r="D147" s="658"/>
      <c r="E147" s="585" t="str">
        <f>IFERROR(IF(D147&lt;&gt;"",D147,HLOOKUP($E$2,$F$2:K147,ROW(D147)-1,0)),F147)</f>
        <v>Preguntas Almacenadas</v>
      </c>
      <c r="F147" s="585" t="s">
        <v>442</v>
      </c>
      <c r="G147" s="585" t="s">
        <v>443</v>
      </c>
      <c r="H147" s="585" t="s">
        <v>1147</v>
      </c>
      <c r="I147" s="585" t="s">
        <v>385</v>
      </c>
      <c r="J147" s="585" t="s">
        <v>444</v>
      </c>
      <c r="K147" s="585" t="s">
        <v>817</v>
      </c>
      <c r="L147" s="585" t="s">
        <v>18956</v>
      </c>
      <c r="M147" s="585" t="str">
        <f t="shared" si="16"/>
        <v>Preguntas Almacenadas</v>
      </c>
      <c r="N147" s="146" t="s">
        <v>115</v>
      </c>
      <c r="AF147" s="146" t="s">
        <v>115</v>
      </c>
    </row>
    <row r="148" spans="1:32" outlineLevel="1" x14ac:dyDescent="0.25">
      <c r="A148" s="318" t="str">
        <f t="shared" si="20"/>
        <v>Z_BP_02_</v>
      </c>
      <c r="B148" s="318" t="str">
        <f>$B$146</f>
        <v>BP</v>
      </c>
      <c r="C148" s="680" t="s">
        <v>190</v>
      </c>
      <c r="D148" s="658"/>
      <c r="E148" s="586" t="str">
        <f>IFERROR(IF(D148&lt;&gt;"",D148,HLOOKUP($E$2,$F$2:K148,ROW(D148)-1,0)),F148)</f>
        <v>INSERTAR PREGUNTA [ Ctrl + h ]</v>
      </c>
      <c r="F148" s="586" t="s">
        <v>18265</v>
      </c>
      <c r="G148" s="586" t="s">
        <v>18266</v>
      </c>
      <c r="H148" s="586" t="s">
        <v>19444</v>
      </c>
      <c r="I148" s="586" t="s">
        <v>18267</v>
      </c>
      <c r="J148" s="586" t="s">
        <v>18268</v>
      </c>
      <c r="K148" s="586" t="s">
        <v>18269</v>
      </c>
      <c r="L148" s="586" t="s">
        <v>19566</v>
      </c>
      <c r="M148" s="586" t="str">
        <f t="shared" si="16"/>
        <v>INSERTAR PREGUNTA [ Ctrl + h ]</v>
      </c>
      <c r="N148" s="146" t="s">
        <v>115</v>
      </c>
      <c r="AF148" s="146" t="s">
        <v>115</v>
      </c>
    </row>
    <row r="149" spans="1:32" outlineLevel="1" x14ac:dyDescent="0.25">
      <c r="A149" s="317" t="str">
        <f t="shared" si="20"/>
        <v>Z_BP_03_</v>
      </c>
      <c r="B149" s="317" t="str">
        <f>$B$146</f>
        <v>BP</v>
      </c>
      <c r="C149" s="686" t="s">
        <v>191</v>
      </c>
      <c r="D149" s="658"/>
      <c r="E149" s="585" t="str">
        <f>IFERROR(IF(D149&lt;&gt;"",D149,HLOOKUP($E$2,$F$2:K149,ROW(D149)-1,0)),F149)</f>
        <v>BORRAR PREGUNTA [ Ctrl + k ]</v>
      </c>
      <c r="F149" s="585" t="s">
        <v>18270</v>
      </c>
      <c r="G149" s="585" t="s">
        <v>18271</v>
      </c>
      <c r="H149" s="585" t="s">
        <v>19445</v>
      </c>
      <c r="I149" s="585" t="s">
        <v>18272</v>
      </c>
      <c r="J149" s="585" t="s">
        <v>18273</v>
      </c>
      <c r="K149" s="585" t="s">
        <v>18274</v>
      </c>
      <c r="L149" s="585" t="s">
        <v>19567</v>
      </c>
      <c r="M149" s="585" t="str">
        <f t="shared" si="16"/>
        <v>BORRAR PREGUNTA [ Ctrl + k ]</v>
      </c>
      <c r="N149" s="146" t="s">
        <v>115</v>
      </c>
      <c r="AF149" s="146" t="s">
        <v>115</v>
      </c>
    </row>
    <row r="150" spans="1:32" x14ac:dyDescent="0.25">
      <c r="A150" s="316" t="str">
        <f>"Z_"&amp;C150&amp;"_?_"&amp;$A$2</f>
        <v>Z_??_?_</v>
      </c>
      <c r="B150" s="316" t="s">
        <v>131</v>
      </c>
      <c r="C150" s="316" t="s">
        <v>250</v>
      </c>
      <c r="D150" s="657"/>
      <c r="E150" s="584" t="str">
        <f>IFERROR(IF(D150&lt;&gt;"",D150,HLOOKUP($E$2,$F$2:K150,ROW(D150)-1,0)),F150)</f>
        <v>AYUDA DATOS GENERALES</v>
      </c>
      <c r="F150" s="584" t="s">
        <v>462</v>
      </c>
      <c r="G150" s="584" t="s">
        <v>1153</v>
      </c>
      <c r="H150" s="584" t="s">
        <v>463</v>
      </c>
      <c r="I150" s="584" t="s">
        <v>464</v>
      </c>
      <c r="J150" s="584" t="s">
        <v>465</v>
      </c>
      <c r="K150" s="584" t="s">
        <v>824</v>
      </c>
      <c r="L150" s="584" t="s">
        <v>18959</v>
      </c>
      <c r="M150" s="584" t="str">
        <f t="shared" si="16"/>
        <v>AYUDA DATOS GENERALES</v>
      </c>
      <c r="N150" s="146" t="s">
        <v>115</v>
      </c>
      <c r="AF150" s="146" t="s">
        <v>115</v>
      </c>
    </row>
    <row r="151" spans="1:32" outlineLevel="1" x14ac:dyDescent="0.25">
      <c r="A151" s="317" t="str">
        <f>"Z_"&amp;C151&amp;"_?_"&amp;$A$2</f>
        <v>Z_Tit_Categ_?_</v>
      </c>
      <c r="B151" s="317" t="str">
        <f>$B$150</f>
        <v>?</v>
      </c>
      <c r="C151" s="317" t="s">
        <v>236</v>
      </c>
      <c r="D151" s="681"/>
      <c r="E151" s="585" t="str">
        <f>IFERROR(IF(D151&lt;&gt;"",D151,HLOOKUP($E$2,$F$2:K151,ROW(D151)-1,0)),F151)</f>
        <v xml:space="preserve">Título de la CATEGORÍA
Si quieres crear una CATEGORÍA para las preguntas. Si no, lo dejas en blanco y las preg. Puedes crear tu lista desplegable o escribir el nombre que quieras. </v>
      </c>
      <c r="F151" s="585" t="s">
        <v>398</v>
      </c>
      <c r="G151" s="585" t="s">
        <v>1154</v>
      </c>
      <c r="H151" s="585" t="s">
        <v>1155</v>
      </c>
      <c r="I151" s="585" t="s">
        <v>410</v>
      </c>
      <c r="J151" s="585" t="s">
        <v>412</v>
      </c>
      <c r="K151" s="585" t="s">
        <v>825</v>
      </c>
      <c r="L151" s="585" t="s">
        <v>18960</v>
      </c>
      <c r="M151" s="585" t="str">
        <f t="shared" si="16"/>
        <v xml:space="preserve">Título de la CATEGORÍA
Si quieres crear una CATEGORÍA para las preguntas. Si no, lo dejas en blanco y las preg. Puedes crear tu lista desplegable o escribir el nombre que quieras. </v>
      </c>
      <c r="N151" s="146" t="s">
        <v>115</v>
      </c>
      <c r="AF151" s="146" t="s">
        <v>115</v>
      </c>
    </row>
    <row r="152" spans="1:32" outlineLevel="1" x14ac:dyDescent="0.25">
      <c r="A152" s="318" t="str">
        <f t="shared" ref="A152:A166" si="22">"Z_"&amp;C152&amp;"_?_"&amp;$A$2</f>
        <v>Z_Tit_Subcat_?_</v>
      </c>
      <c r="B152" s="318" t="str">
        <f t="shared" ref="B152:B195" si="23">$B$150</f>
        <v>?</v>
      </c>
      <c r="C152" s="318" t="s">
        <v>237</v>
      </c>
      <c r="D152" s="687"/>
      <c r="E152" s="586" t="str">
        <f>IFERROR(IF(D152&lt;&gt;"",D152,HLOOKUP($E$2,$F$2:K152,ROW(D152)-1,0)),F152)</f>
        <v>Título de la SUBCATEGORÍA
Si quieres crear una SUBCATEGORÍA para las preguntas. Si no, lo dejas en blanco. Puedes elegir de la lista desplegable o escribir el nombre que quieras.
Para incluir más subcategorías debes escribir el símbolo "/"
Ej. "subcat1/subcat2/subcat3".</v>
      </c>
      <c r="F152" s="586" t="s">
        <v>17948</v>
      </c>
      <c r="G152" s="586" t="s">
        <v>17947</v>
      </c>
      <c r="H152" s="586" t="s">
        <v>17946</v>
      </c>
      <c r="I152" s="586" t="s">
        <v>17945</v>
      </c>
      <c r="J152" s="586" t="s">
        <v>17944</v>
      </c>
      <c r="K152" s="586" t="s">
        <v>826</v>
      </c>
      <c r="L152" s="586" t="s">
        <v>18961</v>
      </c>
      <c r="M152" s="586" t="str">
        <f t="shared" si="16"/>
        <v>Título de la SUBCATEGORÍA
Si quieres crear una SUBCATEGORÍA para las preguntas. Si no, lo dejas en blanco. Puedes elegir de la lista desplegable o escribir el nombre que quieras.
Para incluir más subcategorías debes escribir el símbolo "/"
Ej. "subcat1/subcat2/subcat3".</v>
      </c>
      <c r="N152" s="146" t="s">
        <v>115</v>
      </c>
      <c r="AF152" s="146" t="s">
        <v>115</v>
      </c>
    </row>
    <row r="153" spans="1:32" outlineLevel="1" x14ac:dyDescent="0.25">
      <c r="A153" s="317" t="str">
        <f t="shared" si="22"/>
        <v>Z_Retroalim_GENERAL_?_</v>
      </c>
      <c r="B153" s="317" t="str">
        <f t="shared" si="23"/>
        <v>?</v>
      </c>
      <c r="C153" s="317" t="s">
        <v>238</v>
      </c>
      <c r="D153" s="681"/>
      <c r="E153" s="585" t="str">
        <f>IFERROR(IF(D153&lt;&gt;"",D153,HLOOKUP($E$2,$F$2:K153,ROW(D153)-1,0)),F153)</f>
        <v>RETROALIMENTACIÓN (HTML):
Escribe la respuesta genérica que quieres que se muestre al terminar el cuestionario.</v>
      </c>
      <c r="F153" s="585" t="s">
        <v>1222</v>
      </c>
      <c r="G153" s="585" t="s">
        <v>1223</v>
      </c>
      <c r="H153" s="585" t="s">
        <v>1224</v>
      </c>
      <c r="I153" s="585" t="s">
        <v>1225</v>
      </c>
      <c r="J153" s="585" t="s">
        <v>1226</v>
      </c>
      <c r="K153" s="585" t="s">
        <v>1227</v>
      </c>
      <c r="L153" s="585" t="s">
        <v>18962</v>
      </c>
      <c r="M153" s="585" t="str">
        <f t="shared" si="16"/>
        <v>RETROALIMENTACIÓN (HTML):
Escribe la respuesta genérica que quieres que se muestre al terminar el cuestionario.</v>
      </c>
      <c r="N153" s="146" t="s">
        <v>115</v>
      </c>
      <c r="AF153" s="146" t="s">
        <v>115</v>
      </c>
    </row>
    <row r="154" spans="1:32" outlineLevel="1" x14ac:dyDescent="0.25">
      <c r="A154" s="318" t="str">
        <f t="shared" si="22"/>
        <v>Z_CONTRASEN_A_?_</v>
      </c>
      <c r="B154" s="318" t="str">
        <f t="shared" si="23"/>
        <v>?</v>
      </c>
      <c r="C154" s="318" t="s">
        <v>240</v>
      </c>
      <c r="D154" s="687"/>
      <c r="E154" s="586" t="str">
        <f>IFERROR(IF(D154&lt;&gt;"",D154,HLOOKUP($E$2,$F$2:K154,ROW(D154)-1,0)),F154)</f>
        <v>CONTRASEÑA
Si introduces una contraseña o código, debes comunicarlo a los alumnos que van a rellenar el cuestionario.</v>
      </c>
      <c r="F154" s="586" t="s">
        <v>399</v>
      </c>
      <c r="G154" s="586" t="s">
        <v>1156</v>
      </c>
      <c r="H154" s="586" t="s">
        <v>408</v>
      </c>
      <c r="I154" s="586" t="s">
        <v>411</v>
      </c>
      <c r="J154" s="586" t="s">
        <v>17949</v>
      </c>
      <c r="K154" s="586" t="s">
        <v>827</v>
      </c>
      <c r="L154" s="586" t="s">
        <v>18963</v>
      </c>
      <c r="M154" s="586" t="str">
        <f t="shared" si="16"/>
        <v>CONTRASEÑA
Si introduces una contraseña o código, debes comunicarlo a los alumnos que van a rellenar el cuestionario.</v>
      </c>
      <c r="N154" s="146" t="s">
        <v>115</v>
      </c>
      <c r="AF154" s="146" t="s">
        <v>115</v>
      </c>
    </row>
    <row r="155" spans="1:32" outlineLevel="1" x14ac:dyDescent="0.25">
      <c r="A155" s="317" t="str">
        <f t="shared" si="22"/>
        <v>Z_R_CORRECTA_?_</v>
      </c>
      <c r="B155" s="317" t="str">
        <f t="shared" si="23"/>
        <v>?</v>
      </c>
      <c r="C155" s="317" t="s">
        <v>239</v>
      </c>
      <c r="D155" s="681"/>
      <c r="E155" s="585" t="str">
        <f>IFERROR(IF(D155&lt;&gt;"",D155,HLOOKUP($E$2,$F$2:K155,ROW(D155)-1,0)),F155)</f>
        <v>RESPUESTA CORRECTA (HTML):
Escribe lo que quieres que se muestre al responder correctamente. Si no quieres poner nada, déjalo en blanco.</v>
      </c>
      <c r="F155" s="585" t="s">
        <v>1228</v>
      </c>
      <c r="G155" s="585" t="s">
        <v>1229</v>
      </c>
      <c r="H155" s="585" t="s">
        <v>1230</v>
      </c>
      <c r="I155" s="585" t="s">
        <v>1231</v>
      </c>
      <c r="J155" s="585" t="s">
        <v>1232</v>
      </c>
      <c r="K155" s="585" t="s">
        <v>1233</v>
      </c>
      <c r="L155" s="585" t="s">
        <v>18964</v>
      </c>
      <c r="M155" s="585" t="str">
        <f t="shared" si="16"/>
        <v>RESPUESTA CORRECTA (HTML):
Escribe lo que quieres que se muestre al responder correctamente. Si no quieres poner nada, déjalo en blanco.</v>
      </c>
      <c r="N155" s="146" t="s">
        <v>115</v>
      </c>
      <c r="AF155" s="146" t="s">
        <v>115</v>
      </c>
    </row>
    <row r="156" spans="1:32" outlineLevel="1" x14ac:dyDescent="0.25">
      <c r="A156" s="318" t="str">
        <f t="shared" si="22"/>
        <v>Z_R_Par_CORRECTA_?_</v>
      </c>
      <c r="B156" s="318" t="str">
        <f t="shared" si="23"/>
        <v>?</v>
      </c>
      <c r="C156" s="318" t="s">
        <v>241</v>
      </c>
      <c r="D156" s="687"/>
      <c r="E156" s="586" t="str">
        <f>IFERROR(IF(D156&lt;&gt;"",D156,HLOOKUP($E$2,$F$2:K156,ROW(D156)-1,0)),F156)</f>
        <v>RESPUESTA PARCIALMENTE CORRECTA (HTML):
Escribe lo que quieres que se muestre al responder de forma parcialmente correcta. Si no quieres poner nada, déjalo en blanco.</v>
      </c>
      <c r="F156" s="586" t="s">
        <v>19199</v>
      </c>
      <c r="G156" s="586" t="s">
        <v>1234</v>
      </c>
      <c r="H156" s="586" t="s">
        <v>1235</v>
      </c>
      <c r="I156" s="586" t="s">
        <v>1236</v>
      </c>
      <c r="J156" s="586" t="s">
        <v>1237</v>
      </c>
      <c r="K156" s="586" t="s">
        <v>1238</v>
      </c>
      <c r="L156" s="586" t="s">
        <v>18965</v>
      </c>
      <c r="M156" s="586" t="str">
        <f t="shared" si="16"/>
        <v>RESPUESTA PARCIALMENTE CORRECTA (HTML):
Escribe lo que quieres que se muestre al responder de forma parcialmente correcta. Si no quieres poner nada, déjalo en blanco.</v>
      </c>
      <c r="N156" s="146" t="s">
        <v>115</v>
      </c>
      <c r="AF156" s="146" t="s">
        <v>115</v>
      </c>
    </row>
    <row r="157" spans="1:32" outlineLevel="1" collapsed="1" x14ac:dyDescent="0.25">
      <c r="A157" s="317" t="str">
        <f t="shared" si="22"/>
        <v>Z_R_INCORRECTA_?_</v>
      </c>
      <c r="B157" s="317" t="str">
        <f t="shared" si="23"/>
        <v>?</v>
      </c>
      <c r="C157" s="317" t="s">
        <v>242</v>
      </c>
      <c r="D157" s="681"/>
      <c r="E157" s="585" t="str">
        <f>IFERROR(IF(D157&lt;&gt;"",D157,HLOOKUP($E$2,$F$2:K157,ROW(D157)-1,0)),F157)</f>
        <v>RESPUESTA INCORRECTA (HTML):
Escribe lo que quieres que se muestre al responder de manera incorrecta. Si no quieres poner nada, déjalo en blanco.</v>
      </c>
      <c r="F157" s="585" t="s">
        <v>1239</v>
      </c>
      <c r="G157" s="585" t="s">
        <v>1240</v>
      </c>
      <c r="H157" s="585" t="s">
        <v>1241</v>
      </c>
      <c r="I157" s="585" t="s">
        <v>1242</v>
      </c>
      <c r="J157" s="585" t="s">
        <v>1243</v>
      </c>
      <c r="K157" s="585" t="s">
        <v>1244</v>
      </c>
      <c r="L157" s="585" t="s">
        <v>18966</v>
      </c>
      <c r="M157" s="585" t="str">
        <f t="shared" si="16"/>
        <v>RESPUESTA INCORRECTA (HTML):
Escribe lo que quieres que se muestre al responder de manera incorrecta. Si no quieres poner nada, déjalo en blanco.</v>
      </c>
      <c r="N157" s="146" t="s">
        <v>115</v>
      </c>
      <c r="AF157" s="146" t="s">
        <v>115</v>
      </c>
    </row>
    <row r="158" spans="1:32" outlineLevel="1" x14ac:dyDescent="0.25">
      <c r="A158" s="318" t="str">
        <f t="shared" si="22"/>
        <v>Z_PREF_PREGUNTA_?_</v>
      </c>
      <c r="B158" s="318" t="str">
        <f t="shared" si="23"/>
        <v>?</v>
      </c>
      <c r="C158" s="318" t="s">
        <v>243</v>
      </c>
      <c r="D158" s="687"/>
      <c r="E158" s="586" t="str">
        <f>IFERROR(IF(D158&lt;&gt;"",D158,HLOOKUP($E$2,$F$2:K158,ROW(D158)-1,0)),F158)</f>
        <v>PREFIJO
Prefijo que tendrán todas las preguntas del cuestionario. Se numerarán correlativamente con ese prefijo y así te ayuda a tener las preguntas ordenadas. Si no quieres ningún prefijo, lo puedes dejar en blanco.</v>
      </c>
      <c r="F158" s="586" t="s">
        <v>400</v>
      </c>
      <c r="G158" s="586" t="s">
        <v>1157</v>
      </c>
      <c r="H158" s="586" t="s">
        <v>1158</v>
      </c>
      <c r="I158" s="586" t="s">
        <v>409</v>
      </c>
      <c r="J158" s="586" t="s">
        <v>413</v>
      </c>
      <c r="K158" s="586" t="s">
        <v>828</v>
      </c>
      <c r="L158" s="586" t="s">
        <v>18967</v>
      </c>
      <c r="M158" s="586" t="str">
        <f t="shared" si="16"/>
        <v>PREFIJO
Prefijo que tendrán todas las preguntas del cuestionario. Se numerarán correlativamente con ese prefijo y así te ayuda a tener las preguntas ordenadas. Si no quieres ningún prefijo, lo puedes dejar en blanco.</v>
      </c>
      <c r="N158" s="146" t="s">
        <v>115</v>
      </c>
      <c r="AF158" s="146" t="s">
        <v>115</v>
      </c>
    </row>
    <row r="159" spans="1:32" outlineLevel="1" x14ac:dyDescent="0.25">
      <c r="A159" s="317" t="str">
        <f t="shared" si="22"/>
        <v>Z_BARAJAR_R_?_</v>
      </c>
      <c r="B159" s="317" t="str">
        <f t="shared" si="23"/>
        <v>?</v>
      </c>
      <c r="C159" s="317" t="s">
        <v>244</v>
      </c>
      <c r="D159" s="658"/>
      <c r="E159" s="585" t="str">
        <f>IFERROR(IF(D159&lt;&gt;"",D159,HLOOKUP($E$2,$F$2:K159,ROW(D159)-1,0)),F159)</f>
        <v>BARAJAR RESPUESTA
Si quieres barajar las respuestas, selecciona "true".</v>
      </c>
      <c r="F159" s="585" t="s">
        <v>19200</v>
      </c>
      <c r="G159" s="585" t="s">
        <v>1159</v>
      </c>
      <c r="H159" s="585" t="s">
        <v>19201</v>
      </c>
      <c r="I159" s="585" t="s">
        <v>19202</v>
      </c>
      <c r="J159" s="585" t="s">
        <v>19203</v>
      </c>
      <c r="K159" s="585" t="s">
        <v>19204</v>
      </c>
      <c r="L159" s="585" t="s">
        <v>19205</v>
      </c>
      <c r="M159" s="585" t="str">
        <f t="shared" si="16"/>
        <v>BARAJAR RESPUESTA
Si quieres barajar las respuestas, selecciona "true".</v>
      </c>
      <c r="N159" s="146" t="s">
        <v>115</v>
      </c>
      <c r="AF159" s="146" t="s">
        <v>115</v>
      </c>
    </row>
    <row r="160" spans="1:32" outlineLevel="1" x14ac:dyDescent="0.25">
      <c r="A160" s="318" t="str">
        <f>"Z_"&amp;C160&amp;"_?_"&amp;$A$2</f>
        <v>Z_NUMERAR_R_?_</v>
      </c>
      <c r="B160" s="318" t="str">
        <f t="shared" si="23"/>
        <v>?</v>
      </c>
      <c r="C160" s="318" t="s">
        <v>277</v>
      </c>
      <c r="D160" s="687"/>
      <c r="E160" s="586" t="str">
        <f>IFERROR(IF(D160&lt;&gt;"",D160,HLOOKUP($E$2,$F$2:K160,ROW(D160)-1,0)),F160)</f>
        <v>TIPO NUMERACIÓN
Selecciona el tipo de numeración de las respuestas, si no quieres numeración, selecciona "none".</v>
      </c>
      <c r="F160" s="586" t="s">
        <v>19568</v>
      </c>
      <c r="G160" s="586" t="s">
        <v>19569</v>
      </c>
      <c r="H160" s="586" t="s">
        <v>19570</v>
      </c>
      <c r="I160" s="586" t="s">
        <v>19571</v>
      </c>
      <c r="J160" s="586" t="s">
        <v>19572</v>
      </c>
      <c r="K160" s="586" t="s">
        <v>19573</v>
      </c>
      <c r="L160" s="586" t="s">
        <v>19574</v>
      </c>
      <c r="M160" s="586" t="str">
        <f t="shared" si="16"/>
        <v>TIPO NUMERACIÓN
Selecciona el tipo de numeración de las respuestas, si no quieres numeración, selecciona "none".</v>
      </c>
      <c r="N160" s="146" t="s">
        <v>115</v>
      </c>
      <c r="AF160" s="146" t="s">
        <v>115</v>
      </c>
    </row>
    <row r="161" spans="1:32" outlineLevel="1" x14ac:dyDescent="0.25">
      <c r="A161" s="317" t="str">
        <f>"Z_"&amp;C161&amp;"_?_"&amp;$A$2</f>
        <v>Z_Des_Categ_?_</v>
      </c>
      <c r="B161" s="317" t="str">
        <f t="shared" si="23"/>
        <v>?</v>
      </c>
      <c r="C161" s="317" t="s">
        <v>245</v>
      </c>
      <c r="D161" s="681"/>
      <c r="E161" s="585" t="str">
        <f>IFERROR(IF(D161&lt;&gt;"",D161,HLOOKUP($E$2,$F$2:K161,ROW(D161)-1,0)),F161)</f>
        <v>Descripción de la CATEGORÍA
Si quieres escribir algo sobre la categoría, sólo es un comentario. Si no quieres escribir nada, lo puedes dejar en blanco.</v>
      </c>
      <c r="F161" s="585" t="s">
        <v>401</v>
      </c>
      <c r="G161" s="585" t="s">
        <v>403</v>
      </c>
      <c r="H161" s="585" t="s">
        <v>1160</v>
      </c>
      <c r="I161" s="585" t="s">
        <v>407</v>
      </c>
      <c r="J161" s="585" t="s">
        <v>414</v>
      </c>
      <c r="K161" s="585" t="s">
        <v>17950</v>
      </c>
      <c r="L161" s="585" t="s">
        <v>18968</v>
      </c>
      <c r="M161" s="585" t="str">
        <f t="shared" si="16"/>
        <v>Descripción de la CATEGORÍA
Si quieres escribir algo sobre la categoría, sólo es un comentario. Si no quieres escribir nada, lo puedes dejar en blanco.</v>
      </c>
      <c r="N161" s="146" t="s">
        <v>115</v>
      </c>
      <c r="AF161" s="146" t="s">
        <v>115</v>
      </c>
    </row>
    <row r="162" spans="1:32" outlineLevel="1" x14ac:dyDescent="0.25">
      <c r="A162" s="318" t="str">
        <f>"Z_"&amp;C162&amp;"_?_"&amp;$A$2</f>
        <v>Z_Des_Subcat_?_</v>
      </c>
      <c r="B162" s="318" t="str">
        <f t="shared" si="23"/>
        <v>?</v>
      </c>
      <c r="C162" s="318" t="s">
        <v>246</v>
      </c>
      <c r="D162" s="687"/>
      <c r="E162" s="586" t="str">
        <f>IFERROR(IF(D162&lt;&gt;"",D162,HLOOKUP($E$2,$F$2:K162,ROW(D162)-1,0)),F162)</f>
        <v>Descripción de la SUBCATEGORÍA
Si quieres escribir algo sobre la subcategoría, sólo es un comentario. Si no quieres escribir nada, lo puedes dejar en blanco.</v>
      </c>
      <c r="F162" s="586" t="s">
        <v>1161</v>
      </c>
      <c r="G162" s="586" t="s">
        <v>1162</v>
      </c>
      <c r="H162" s="586" t="s">
        <v>1163</v>
      </c>
      <c r="I162" s="586" t="s">
        <v>406</v>
      </c>
      <c r="J162" s="586" t="s">
        <v>415</v>
      </c>
      <c r="K162" s="586" t="s">
        <v>829</v>
      </c>
      <c r="L162" s="586" t="s">
        <v>18969</v>
      </c>
      <c r="M162" s="586" t="str">
        <f t="shared" si="16"/>
        <v>Descripción de la SUBCATEGORÍA
Si quieres escribir algo sobre la subcategoría, sólo es un comentario. Si no quieres escribir nada, lo puedes dejar en blanco.</v>
      </c>
      <c r="N162" s="146" t="s">
        <v>115</v>
      </c>
      <c r="AF162" s="146" t="s">
        <v>115</v>
      </c>
    </row>
    <row r="163" spans="1:32" outlineLevel="1" x14ac:dyDescent="0.25">
      <c r="A163" s="317" t="str">
        <f t="shared" si="22"/>
        <v>Z_PUNTUACION_?_</v>
      </c>
      <c r="B163" s="317" t="str">
        <f t="shared" si="23"/>
        <v>?</v>
      </c>
      <c r="C163" s="317" t="s">
        <v>247</v>
      </c>
      <c r="D163" s="681"/>
      <c r="E163" s="585" t="str">
        <f>IFERROR(IF(D163&lt;&gt;"",D163,HLOOKUP($E$2,$F$2:K163,ROW(D163)-1,0)),F163)</f>
        <v>PUNTUACIÓN
Puntos que va a tener cada pregunta. Por defecto MOODLE pone uno, se puede modificar el valor cuando se crea el cuestionario.</v>
      </c>
      <c r="F163" s="585" t="s">
        <v>865</v>
      </c>
      <c r="G163" s="585" t="s">
        <v>1164</v>
      </c>
      <c r="H163" s="585" t="s">
        <v>1165</v>
      </c>
      <c r="I163" s="585" t="s">
        <v>17951</v>
      </c>
      <c r="J163" s="585" t="s">
        <v>17952</v>
      </c>
      <c r="K163" s="585" t="s">
        <v>17953</v>
      </c>
      <c r="L163" s="585" t="s">
        <v>18970</v>
      </c>
      <c r="M163" s="585" t="str">
        <f t="shared" si="16"/>
        <v>PUNTUACIÓN
Puntos que va a tener cada pregunta. Por defecto MOODLE pone uno, se puede modificar el valor cuando se crea el cuestionario.</v>
      </c>
      <c r="N163" s="146" t="s">
        <v>115</v>
      </c>
      <c r="AF163" s="146" t="s">
        <v>115</v>
      </c>
    </row>
    <row r="164" spans="1:32" outlineLevel="1" x14ac:dyDescent="0.25">
      <c r="A164" s="318" t="str">
        <f t="shared" si="22"/>
        <v>Z_PENALIZACION_?_</v>
      </c>
      <c r="B164" s="318" t="str">
        <f t="shared" si="23"/>
        <v>?</v>
      </c>
      <c r="C164" s="318" t="s">
        <v>248</v>
      </c>
      <c r="D164" s="687"/>
      <c r="E164" s="586" t="str">
        <f>IFERROR(IF(D164&lt;&gt;"",D164,HLOOKUP($E$2,$F$2:K164,ROW(D164)-1,0)),F164)</f>
        <v>PENALIZACIÓN DEL INTENTO
Penalización para sucesivos intentos. Si no quieres penalizar las respuestas incorrectas, lo puedes configurar en el cuestionario.</v>
      </c>
      <c r="F164" s="586" t="s">
        <v>866</v>
      </c>
      <c r="G164" s="586" t="s">
        <v>868</v>
      </c>
      <c r="H164" s="586" t="s">
        <v>17954</v>
      </c>
      <c r="I164" s="586" t="s">
        <v>17955</v>
      </c>
      <c r="J164" s="586" t="s">
        <v>17956</v>
      </c>
      <c r="K164" s="586" t="s">
        <v>17957</v>
      </c>
      <c r="L164" s="586" t="s">
        <v>18971</v>
      </c>
      <c r="M164" s="586" t="str">
        <f t="shared" si="16"/>
        <v>PENALIZACIÓN DEL INTENTO
Penalización para sucesivos intentos. Si no quieres penalizar las respuestas incorrectas, lo puedes configurar en el cuestionario.</v>
      </c>
      <c r="N164" s="146" t="s">
        <v>115</v>
      </c>
      <c r="AF164" s="146" t="s">
        <v>115</v>
      </c>
    </row>
    <row r="165" spans="1:32" outlineLevel="1" x14ac:dyDescent="0.25">
      <c r="A165" s="317" t="str">
        <f t="shared" si="22"/>
        <v>Z_Oculto_?_</v>
      </c>
      <c r="B165" s="317" t="str">
        <f t="shared" si="23"/>
        <v>?</v>
      </c>
      <c r="C165" s="317" t="s">
        <v>249</v>
      </c>
      <c r="D165" s="681"/>
      <c r="E165" s="585" t="str">
        <f>IFERROR(IF(D165&lt;&gt;"",D165,HLOOKUP($E$2,$F$2:K165,ROW(D165)-1,0)),F165)</f>
        <v>OCULTO 
Valor para visible y oculto, por defecto hay que poner 0.</v>
      </c>
      <c r="F165" s="585" t="s">
        <v>402</v>
      </c>
      <c r="G165" s="585" t="s">
        <v>867</v>
      </c>
      <c r="H165" s="585" t="s">
        <v>404</v>
      </c>
      <c r="I165" s="585" t="s">
        <v>405</v>
      </c>
      <c r="J165" s="585" t="s">
        <v>416</v>
      </c>
      <c r="K165" s="585" t="s">
        <v>830</v>
      </c>
      <c r="L165" s="585" t="s">
        <v>18972</v>
      </c>
      <c r="M165" s="585" t="str">
        <f t="shared" si="16"/>
        <v>OCULTO 
Valor para visible y oculto, por defecto hay que poner 0.</v>
      </c>
      <c r="N165" s="146" t="s">
        <v>115</v>
      </c>
      <c r="AF165" s="146" t="s">
        <v>115</v>
      </c>
    </row>
    <row r="166" spans="1:32" outlineLevel="1" x14ac:dyDescent="0.25">
      <c r="A166" s="318" t="str">
        <f t="shared" si="22"/>
        <v>Z_Marcar_RI_?_</v>
      </c>
      <c r="B166" s="318" t="str">
        <f t="shared" si="23"/>
        <v>?</v>
      </c>
      <c r="C166" s="318" t="s">
        <v>1247</v>
      </c>
      <c r="D166" s="687"/>
      <c r="E166" s="586" t="str">
        <f>IFERROR(IF(D166&lt;&gt;"",D166,HLOOKUP($E$2,$F$2:K166,ROW(D166)-1,0)),F166)</f>
        <v>MARCAR RESPUESTAS NO CORRECTAS
Con esta opción, es posible marcar las respuestas que se piense que no son correctas, para ir descartándolas.</v>
      </c>
      <c r="F166" s="586" t="s">
        <v>1248</v>
      </c>
      <c r="G166" s="586" t="s">
        <v>1316</v>
      </c>
      <c r="H166" s="586" t="s">
        <v>1317</v>
      </c>
      <c r="I166" s="586" t="s">
        <v>1249</v>
      </c>
      <c r="J166" s="586" t="s">
        <v>1251</v>
      </c>
      <c r="K166" s="586" t="s">
        <v>1250</v>
      </c>
      <c r="L166" s="586" t="s">
        <v>18973</v>
      </c>
      <c r="M166" s="586" t="str">
        <f t="shared" si="16"/>
        <v>MARCAR RESPUESTAS NO CORRECTAS
Con esta opción, es posible marcar las respuestas que se piense que no son correctas, para ir descartándolas.</v>
      </c>
      <c r="N166" s="146" t="s">
        <v>115</v>
      </c>
      <c r="AF166" s="146" t="s">
        <v>115</v>
      </c>
    </row>
    <row r="167" spans="1:32" outlineLevel="1" x14ac:dyDescent="0.25">
      <c r="A167" s="317" t="str">
        <f>"Z_"&amp;C167&amp;"_?_"&amp;$A$2</f>
        <v>Z_Marcar_RI_TEXTO_?_</v>
      </c>
      <c r="B167" s="317" t="str">
        <f t="shared" si="23"/>
        <v>?</v>
      </c>
      <c r="C167" s="317" t="s">
        <v>19337</v>
      </c>
      <c r="D167" s="681"/>
      <c r="E167" s="585" t="str">
        <f>IFERROR(IF(D167&lt;&gt;"",D167,HLOOKUP($E$2,$F$2:K167,ROW(D167)-1,0)),F167)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67" s="585" t="s">
        <v>19338</v>
      </c>
      <c r="G167" s="585" t="s">
        <v>19340</v>
      </c>
      <c r="H167" s="585" t="s">
        <v>19341</v>
      </c>
      <c r="I167" s="585" t="s">
        <v>19342</v>
      </c>
      <c r="J167" s="585" t="s">
        <v>19343</v>
      </c>
      <c r="K167" s="585" t="s">
        <v>19344</v>
      </c>
      <c r="L167" s="585" t="s">
        <v>19339</v>
      </c>
      <c r="M167" s="585" t="str">
        <f>E167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67" s="146" t="s">
        <v>115</v>
      </c>
      <c r="AF167" s="146" t="s">
        <v>115</v>
      </c>
    </row>
    <row r="168" spans="1:32" x14ac:dyDescent="0.25">
      <c r="A168" s="316" t="str">
        <f>"Z_"&amp;C168&amp;"_?_"&amp;$A$2</f>
        <v>Z_??_?_</v>
      </c>
      <c r="B168" s="316" t="str">
        <f t="shared" si="23"/>
        <v>?</v>
      </c>
      <c r="C168" s="316" t="s">
        <v>250</v>
      </c>
      <c r="D168" s="657"/>
      <c r="E168" s="584" t="str">
        <f>IFERROR(IF(D168&lt;&gt;"",D168,HLOOKUP($E$2,$F$2:K168,ROW(D168)-1,0)),F168)</f>
        <v>AYUDA FORMULARIOS</v>
      </c>
      <c r="F168" s="584" t="s">
        <v>466</v>
      </c>
      <c r="G168" s="584" t="s">
        <v>1166</v>
      </c>
      <c r="H168" s="584" t="s">
        <v>467</v>
      </c>
      <c r="I168" s="584" t="s">
        <v>468</v>
      </c>
      <c r="J168" s="584" t="s">
        <v>469</v>
      </c>
      <c r="K168" s="584" t="s">
        <v>831</v>
      </c>
      <c r="L168" s="584" t="s">
        <v>18974</v>
      </c>
      <c r="M168" s="584" t="str">
        <f t="shared" si="16"/>
        <v>AYUDA FORMULARIOS</v>
      </c>
      <c r="N168" s="146" t="s">
        <v>115</v>
      </c>
      <c r="AF168" s="146" t="s">
        <v>115</v>
      </c>
    </row>
    <row r="169" spans="1:32" outlineLevel="1" x14ac:dyDescent="0.25">
      <c r="A169" s="317" t="str">
        <f t="shared" ref="A169:A195" si="24">"Z_"&amp;C169&amp;"_?_"&amp;$A$2</f>
        <v>Z_Q17_?_</v>
      </c>
      <c r="B169" s="317" t="str">
        <f t="shared" si="23"/>
        <v>?</v>
      </c>
      <c r="C169" s="317" t="s">
        <v>891</v>
      </c>
      <c r="D169" s="681"/>
      <c r="E169" s="585" t="str">
        <f>IFERROR(IF(D169&lt;&gt;"",D169,HLOOKUP($E$2,$F$2:K169,ROW(D169)-1,0)),F169)</f>
        <v>PUNTOS POR CADA RESPUESTA:
La puntuación que tendrá cada respuesta de la izquierda. Puedes escribirlo a mano o seleccionar un valor de la lista desplegable.
Si hay más de una respuesta correcta, la suma total debe ser 100.</v>
      </c>
      <c r="F169" s="585" t="s">
        <v>892</v>
      </c>
      <c r="G169" s="585" t="s">
        <v>1167</v>
      </c>
      <c r="H169" s="585" t="s">
        <v>1168</v>
      </c>
      <c r="I169" s="585" t="s">
        <v>894</v>
      </c>
      <c r="J169" s="585" t="s">
        <v>895</v>
      </c>
      <c r="K169" s="585" t="s">
        <v>893</v>
      </c>
      <c r="L169" s="585" t="s">
        <v>18975</v>
      </c>
      <c r="M169" s="585" t="str">
        <f t="shared" si="16"/>
        <v>PUNTOS POR CADA RESPUESTA:
La puntuación que tendrá cada respuesta de la izquierda. Puedes escribirlo a mano o seleccionar un valor de la lista desplegable.
Si hay más de una respuesta correcta, la suma total debe ser 100.</v>
      </c>
      <c r="N169" s="146" t="s">
        <v>115</v>
      </c>
      <c r="AF169" s="146" t="s">
        <v>115</v>
      </c>
    </row>
    <row r="170" spans="1:32" outlineLevel="1" x14ac:dyDescent="0.25">
      <c r="A170" s="318" t="str">
        <f t="shared" si="24"/>
        <v>Z_Q9_?_</v>
      </c>
      <c r="B170" s="318" t="str">
        <f t="shared" si="23"/>
        <v>?</v>
      </c>
      <c r="C170" s="318" t="s">
        <v>1107</v>
      </c>
      <c r="D170" s="687"/>
      <c r="E170" s="586" t="str">
        <f>IFERROR(IF(D170&lt;&gt;"",D170,HLOOKUP($E$2,$F$2:K170,ROW(D170)-1,0)),F170)</f>
        <v>Número de caracteres para que TODAS las Respuestas Cortas tengan el mismo ANCHO.
Si se deja en blanco, el ancho es el mínimo y cambia automáticamente, según se va escribiendo la respuesta.</v>
      </c>
      <c r="F170" s="586" t="s">
        <v>19213</v>
      </c>
      <c r="G170" s="586" t="s">
        <v>19246</v>
      </c>
      <c r="H170" s="586" t="s">
        <v>19245</v>
      </c>
      <c r="I170" s="586" t="s">
        <v>19244</v>
      </c>
      <c r="J170" s="586" t="s">
        <v>19243</v>
      </c>
      <c r="K170" s="586" t="s">
        <v>19242</v>
      </c>
      <c r="L170" s="586" t="s">
        <v>19241</v>
      </c>
      <c r="M170" s="586" t="str">
        <f t="shared" si="16"/>
        <v>Número de caracteres para que TODAS las Respuestas Cortas tengan el mismo ANCHO.
Si se deja en blanco, el ancho es el mínimo y cambia automáticamente, según se va escribiendo la respuesta.</v>
      </c>
      <c r="N170" s="146" t="s">
        <v>115</v>
      </c>
      <c r="AF170" s="146" t="s">
        <v>115</v>
      </c>
    </row>
    <row r="171" spans="1:32" outlineLevel="1" x14ac:dyDescent="0.25">
      <c r="A171" s="317" t="str">
        <f t="shared" si="24"/>
        <v>Z_H9_?_</v>
      </c>
      <c r="B171" s="317" t="str">
        <f t="shared" si="23"/>
        <v>?</v>
      </c>
      <c r="C171" s="317" t="s">
        <v>514</v>
      </c>
      <c r="D171" s="681"/>
      <c r="E171" s="585" t="str">
        <f>IFERROR(IF(D171&lt;&gt;"",D171,HLOOKUP($E$2,$F$2:K171,ROW(D171)-1,0)),F171)</f>
        <v>DESCRIPCIÓN:
Escribe lo que quieras que aparezca en el NOMBRE de la pregunta. 
Se formará con el PREFIJO puesto en Datos Generales + el número de la pregunta + la Descripción.
El número de la pregunta aparece cuando está marcada la casilla de la derecha.</v>
      </c>
      <c r="F171" s="585" t="s">
        <v>1029</v>
      </c>
      <c r="G171" s="585" t="s">
        <v>17958</v>
      </c>
      <c r="H171" s="585" t="s">
        <v>17959</v>
      </c>
      <c r="I171" s="585" t="s">
        <v>17960</v>
      </c>
      <c r="J171" s="585" t="s">
        <v>17961</v>
      </c>
      <c r="K171" s="585" t="s">
        <v>17962</v>
      </c>
      <c r="L171" s="585" t="s">
        <v>18976</v>
      </c>
      <c r="M171" s="585" t="str">
        <f t="shared" si="16"/>
        <v>DESCRIPCIÓN:
Escribe lo que quieras que aparezca en el NOMBRE de la pregunta. 
Se formará con el PREFIJO puesto en Datos Generales + el número de la pregunta + la Descripción.
El número de la pregunta aparece cuando está marcada la casilla de la derecha.</v>
      </c>
      <c r="N171" s="146" t="s">
        <v>115</v>
      </c>
      <c r="AF171" s="146" t="s">
        <v>115</v>
      </c>
    </row>
    <row r="172" spans="1:32" outlineLevel="1" x14ac:dyDescent="0.25">
      <c r="A172" s="318" t="str">
        <f t="shared" si="24"/>
        <v>Z_H11_?_</v>
      </c>
      <c r="B172" s="318" t="str">
        <f t="shared" si="23"/>
        <v>?</v>
      </c>
      <c r="C172" s="318" t="s">
        <v>515</v>
      </c>
      <c r="D172" s="687"/>
      <c r="E172" s="586" t="str">
        <f>IFERROR(IF(D172&lt;&gt;"",D172,HLOOKUP($E$2,$F$2:K172,ROW(D172)-1,0)),F172)</f>
        <v>ENUNCIADO DE LA PREGUNTA (HTML):
Escribe el enunciado de la pregunta. 
Si quieres poner CÓDIGOS ESPECIALES, pincha F2 o haz "clic" dos veces con el ratón o usa el Editor Moodle.</v>
      </c>
      <c r="F172" s="586" t="s">
        <v>1252</v>
      </c>
      <c r="G172" s="586" t="s">
        <v>17963</v>
      </c>
      <c r="H172" s="586" t="s">
        <v>17964</v>
      </c>
      <c r="I172" s="586" t="s">
        <v>19575</v>
      </c>
      <c r="J172" s="586" t="s">
        <v>19576</v>
      </c>
      <c r="K172" s="586" t="s">
        <v>17965</v>
      </c>
      <c r="L172" s="586" t="s">
        <v>18977</v>
      </c>
      <c r="M172" s="586" t="str">
        <f t="shared" si="16"/>
        <v>ENUNCIADO DE LA PREGUNTA (HTML):
Escribe el enunciado de la pregunta. 
Si quieres poner CÓDIGOS ESPECIALES, pincha F2 o haz "clic" dos veces con el ratón o usa el Editor Moodle.</v>
      </c>
      <c r="N172" s="146" t="s">
        <v>115</v>
      </c>
      <c r="AF172" s="146" t="s">
        <v>115</v>
      </c>
    </row>
    <row r="173" spans="1:32" outlineLevel="1" x14ac:dyDescent="0.25">
      <c r="A173" s="317" t="str">
        <f t="shared" si="24"/>
        <v>Z_H17_?_</v>
      </c>
      <c r="B173" s="317" t="str">
        <f t="shared" si="23"/>
        <v>?</v>
      </c>
      <c r="C173" s="317" t="s">
        <v>745</v>
      </c>
      <c r="D173" s="681"/>
      <c r="E173" s="585" t="str">
        <f>IFERROR(IF(D173&lt;&gt;"",D173,HLOOKUP($E$2,$F$2:K173,ROW(D173)-1,0)),F173)</f>
        <v xml:space="preserve">RESPUESTAS (HTML):
Escribe la respuesta que deseas que aparezca en esta opción, debes asegurarte de darle la puntuación adecuada en la casilla de la derecha. </v>
      </c>
      <c r="F173" s="585" t="s">
        <v>1211</v>
      </c>
      <c r="G173" s="585" t="s">
        <v>17966</v>
      </c>
      <c r="H173" s="585" t="s">
        <v>1212</v>
      </c>
      <c r="I173" s="585" t="s">
        <v>1213</v>
      </c>
      <c r="J173" s="585" t="s">
        <v>1214</v>
      </c>
      <c r="K173" s="585" t="s">
        <v>1215</v>
      </c>
      <c r="L173" s="585" t="s">
        <v>18978</v>
      </c>
      <c r="M173" s="585" t="str">
        <f t="shared" si="16"/>
        <v xml:space="preserve">RESPUESTAS (HTML):
Escribe la respuesta que deseas que aparezca en esta opción, debes asegurarte de darle la puntuación adecuada en la casilla de la derecha. </v>
      </c>
      <c r="N173" s="146" t="s">
        <v>115</v>
      </c>
      <c r="AF173" s="146" t="s">
        <v>115</v>
      </c>
    </row>
    <row r="174" spans="1:32" outlineLevel="1" x14ac:dyDescent="0.25">
      <c r="A174" s="318" t="str">
        <f t="shared" si="24"/>
        <v>Z_T17_?_</v>
      </c>
      <c r="B174" s="318" t="str">
        <f t="shared" si="23"/>
        <v>?</v>
      </c>
      <c r="C174" s="318" t="s">
        <v>746</v>
      </c>
      <c r="D174" s="687"/>
      <c r="E174" s="586" t="str">
        <f>IFERROR(IF(D174&lt;&gt;"",D174,HLOOKUP($E$2,$F$2:K174,ROW(D174)-1,0)),F174)</f>
        <v>RETROALIMENTACIÓN (HTML):
Escribe el comentario que quieres que aparezca para cada respuesta.</v>
      </c>
      <c r="F174" s="586" t="s">
        <v>1216</v>
      </c>
      <c r="G174" s="586" t="s">
        <v>17967</v>
      </c>
      <c r="H174" s="586" t="s">
        <v>17968</v>
      </c>
      <c r="I174" s="586" t="s">
        <v>17969</v>
      </c>
      <c r="J174" s="586" t="s">
        <v>17970</v>
      </c>
      <c r="K174" s="586" t="s">
        <v>17971</v>
      </c>
      <c r="L174" s="586" t="s">
        <v>18979</v>
      </c>
      <c r="M174" s="586" t="str">
        <f t="shared" si="16"/>
        <v>RETROALIMENTACIÓN (HTML):
Escribe el comentario que quieres que aparezca para cada respuesta.</v>
      </c>
      <c r="N174" s="146" t="s">
        <v>115</v>
      </c>
      <c r="AF174" s="146" t="s">
        <v>115</v>
      </c>
    </row>
    <row r="175" spans="1:32" outlineLevel="1" x14ac:dyDescent="0.25">
      <c r="A175" s="317" t="str">
        <f t="shared" si="24"/>
        <v>Z_G33_?_</v>
      </c>
      <c r="B175" s="317" t="str">
        <f t="shared" si="23"/>
        <v>?</v>
      </c>
      <c r="C175" s="317" t="s">
        <v>744</v>
      </c>
      <c r="D175" s="681"/>
      <c r="E175" s="585" t="str">
        <f>IFERROR(IF(D175&lt;&gt;"",D175,HLOOKUP($E$2,$F$2:K175,ROW(D175)-1,0)),F175)</f>
        <v>PISTAS (HTML):
Comentario que aparece si configuras MOODLE para que pueda dar pistas cuando se permita hacer más de un intento.</v>
      </c>
      <c r="F175" s="585" t="s">
        <v>1217</v>
      </c>
      <c r="G175" s="585" t="s">
        <v>17972</v>
      </c>
      <c r="H175" s="585" t="s">
        <v>17973</v>
      </c>
      <c r="I175" s="585" t="s">
        <v>17974</v>
      </c>
      <c r="J175" s="585" t="s">
        <v>17975</v>
      </c>
      <c r="K175" s="585" t="s">
        <v>17976</v>
      </c>
      <c r="L175" s="585" t="s">
        <v>18980</v>
      </c>
      <c r="M175" s="585" t="str">
        <f t="shared" si="16"/>
        <v>PISTAS (HTML):
Comentario que aparece si configuras MOODLE para que pueda dar pistas cuando se permita hacer más de un intento.</v>
      </c>
      <c r="N175" s="146" t="s">
        <v>115</v>
      </c>
      <c r="AF175" s="146" t="s">
        <v>115</v>
      </c>
    </row>
    <row r="176" spans="1:32" outlineLevel="1" x14ac:dyDescent="0.25">
      <c r="A176" s="318" t="str">
        <f t="shared" si="24"/>
        <v>Z_P_01_1_?_</v>
      </c>
      <c r="B176" s="318" t="str">
        <f t="shared" si="23"/>
        <v>?</v>
      </c>
      <c r="C176" s="318" t="s">
        <v>516</v>
      </c>
      <c r="D176" s="975"/>
      <c r="E176" s="586" t="str">
        <f>IFERROR(IF(D176&lt;&gt;"",D176,HLOOKUP($E$2,$F$2:K176,ROW(D176)-1,0)),F176)</f>
        <v>G1 - PAREJA (HTML):
Primer elemento de la pareja.</v>
      </c>
      <c r="F176" s="586" t="s">
        <v>17978</v>
      </c>
      <c r="G176" s="586" t="s">
        <v>17980</v>
      </c>
      <c r="H176" s="586" t="s">
        <v>17981</v>
      </c>
      <c r="I176" s="586" t="s">
        <v>17982</v>
      </c>
      <c r="J176" s="586" t="s">
        <v>17983</v>
      </c>
      <c r="K176" s="586" t="s">
        <v>17977</v>
      </c>
      <c r="L176" s="586" t="s">
        <v>18981</v>
      </c>
      <c r="M176" s="586" t="str">
        <f t="shared" si="16"/>
        <v>G1 - PAREJA (HTML):
Primer elemento de la pareja.</v>
      </c>
      <c r="N176" s="146" t="s">
        <v>115</v>
      </c>
      <c r="AF176" s="146" t="s">
        <v>115</v>
      </c>
    </row>
    <row r="177" spans="1:32" outlineLevel="1" x14ac:dyDescent="0.25">
      <c r="A177" s="317" t="str">
        <f t="shared" si="24"/>
        <v>Z_P_01_2_?_</v>
      </c>
      <c r="B177" s="317" t="str">
        <f t="shared" si="23"/>
        <v>?</v>
      </c>
      <c r="C177" s="317" t="s">
        <v>517</v>
      </c>
      <c r="D177" s="976"/>
      <c r="E177" s="585" t="str">
        <f>IFERROR(IF(D177&lt;&gt;"",D177,HLOOKUP($E$2,$F$2:K177,ROW(D177)-1,0)),F177)</f>
        <v>G2 - PAREJA (Texto Plano):
Segundo elemento de la pareja.</v>
      </c>
      <c r="F177" s="585" t="s">
        <v>17979</v>
      </c>
      <c r="G177" s="585" t="s">
        <v>17984</v>
      </c>
      <c r="H177" s="585" t="s">
        <v>17985</v>
      </c>
      <c r="I177" s="585" t="s">
        <v>17986</v>
      </c>
      <c r="J177" s="585" t="s">
        <v>17987</v>
      </c>
      <c r="K177" s="585" t="s">
        <v>17988</v>
      </c>
      <c r="L177" s="585" t="s">
        <v>18982</v>
      </c>
      <c r="M177" s="585" t="str">
        <f t="shared" si="16"/>
        <v>G2 - PAREJA (Texto Plano):
Segundo elemento de la pareja.</v>
      </c>
      <c r="N177" s="146" t="s">
        <v>115</v>
      </c>
      <c r="AF177" s="146" t="s">
        <v>115</v>
      </c>
    </row>
    <row r="178" spans="1:32" outlineLevel="1" x14ac:dyDescent="0.25">
      <c r="A178" s="318" t="str">
        <f t="shared" si="24"/>
        <v>Z_RC_1_?_</v>
      </c>
      <c r="B178" s="318" t="str">
        <f t="shared" si="23"/>
        <v>?</v>
      </c>
      <c r="C178" s="318" t="s">
        <v>518</v>
      </c>
      <c r="D178" s="687"/>
      <c r="E178" s="586" t="str">
        <f>IFERROR(IF(D178&lt;&gt;"",D178,HLOOKUP($E$2,$F$2:K178,ROW(D178)-1,0)),F178)</f>
        <v>RESPUESTA (Texto Plano):
Posible respuesta corta.
Se usará '*' como comodín para cualquier carácter.
La primera respuesta que coincida se usará para determinar la puntuación y la retroalimentación.</v>
      </c>
      <c r="F178" s="586" t="s">
        <v>1245</v>
      </c>
      <c r="G178" s="586" t="s">
        <v>17989</v>
      </c>
      <c r="H178" s="586" t="s">
        <v>17990</v>
      </c>
      <c r="I178" s="586" t="s">
        <v>17991</v>
      </c>
      <c r="J178" s="586" t="s">
        <v>17992</v>
      </c>
      <c r="K178" s="586" t="s">
        <v>17993</v>
      </c>
      <c r="L178" s="586" t="s">
        <v>18983</v>
      </c>
      <c r="M178" s="586" t="str">
        <f t="shared" si="16"/>
        <v>RESPUESTA (Texto Plano):
Posible respuesta corta.
Se usará '*' como comodín para cualquier carácter.
La primera respuesta que coincida se usará para determinar la puntuación y la retroalimentación.</v>
      </c>
      <c r="N178" s="146" t="s">
        <v>115</v>
      </c>
      <c r="AF178" s="146" t="s">
        <v>115</v>
      </c>
    </row>
    <row r="179" spans="1:32" outlineLevel="1" x14ac:dyDescent="0.25">
      <c r="A179" s="317" t="str">
        <f t="shared" si="24"/>
        <v>Z_P_RC_1_?_</v>
      </c>
      <c r="B179" s="317" t="str">
        <f t="shared" si="23"/>
        <v>?</v>
      </c>
      <c r="C179" s="317" t="s">
        <v>519</v>
      </c>
      <c r="D179" s="976"/>
      <c r="E179" s="585" t="str">
        <f>IFERROR(IF(D179&lt;&gt;"",D179,HLOOKUP($E$2,$F$2:K179,ROW(D179)-1,0)),F179)</f>
        <v>PUNTOS:
Puntos para esta respuesta.</v>
      </c>
      <c r="F179" s="585" t="s">
        <v>869</v>
      </c>
      <c r="G179" s="585" t="s">
        <v>17994</v>
      </c>
      <c r="H179" s="585" t="s">
        <v>17995</v>
      </c>
      <c r="I179" s="585" t="s">
        <v>17996</v>
      </c>
      <c r="J179" s="585" t="s">
        <v>17997</v>
      </c>
      <c r="K179" s="585" t="s">
        <v>17998</v>
      </c>
      <c r="L179" s="585" t="s">
        <v>18984</v>
      </c>
      <c r="M179" s="585" t="str">
        <f t="shared" si="16"/>
        <v>PUNTOS:
Puntos para esta respuesta.</v>
      </c>
      <c r="N179" s="146" t="s">
        <v>115</v>
      </c>
      <c r="AF179" s="146" t="s">
        <v>115</v>
      </c>
    </row>
    <row r="180" spans="1:32" outlineLevel="1" x14ac:dyDescent="0.25">
      <c r="A180" s="318" t="str">
        <f t="shared" si="24"/>
        <v>Z_R_RC_1_?_</v>
      </c>
      <c r="B180" s="318" t="str">
        <f t="shared" si="23"/>
        <v>?</v>
      </c>
      <c r="C180" s="318" t="s">
        <v>520</v>
      </c>
      <c r="D180" s="687"/>
      <c r="E180" s="586" t="str">
        <f>IFERROR(IF(D180&lt;&gt;"",D180,HLOOKUP($E$2,$F$2:K180,ROW(D180)-1,0)),F180)</f>
        <v>RETROALIMENTACIÓN (HTML):
Mensaje que aparece si se selecciona esta respuesta.</v>
      </c>
      <c r="F180" s="586" t="s">
        <v>1218</v>
      </c>
      <c r="G180" s="586" t="s">
        <v>17999</v>
      </c>
      <c r="H180" s="586" t="s">
        <v>18000</v>
      </c>
      <c r="I180" s="586" t="s">
        <v>18001</v>
      </c>
      <c r="J180" s="586" t="s">
        <v>18002</v>
      </c>
      <c r="K180" s="586" t="s">
        <v>18003</v>
      </c>
      <c r="L180" s="586" t="s">
        <v>18985</v>
      </c>
      <c r="M180" s="586" t="str">
        <f t="shared" si="16"/>
        <v>RETROALIMENTACIÓN (HTML):
Mensaje que aparece si se selecciona esta respuesta.</v>
      </c>
      <c r="N180" s="146" t="s">
        <v>115</v>
      </c>
      <c r="AF180" s="146" t="s">
        <v>115</v>
      </c>
    </row>
    <row r="181" spans="1:32" outlineLevel="1" x14ac:dyDescent="0.25">
      <c r="A181" s="317" t="str">
        <f t="shared" si="24"/>
        <v>Z_MAYUSCULAS_?_</v>
      </c>
      <c r="B181" s="317" t="str">
        <f t="shared" si="23"/>
        <v>?</v>
      </c>
      <c r="C181" s="317" t="s">
        <v>521</v>
      </c>
      <c r="D181" s="681"/>
      <c r="E181" s="585" t="str">
        <f>IFERROR(IF(D181&lt;&gt;"",D181,HLOOKUP($E$2,$F$2:K181,ROW(D181)-1,0)),F181)</f>
        <v>COINCIDENCIA:
Si quieres que tengan que coincidir las MAYÚSCULAS pon 1.</v>
      </c>
      <c r="F181" s="585" t="s">
        <v>1169</v>
      </c>
      <c r="G181" s="585" t="s">
        <v>18004</v>
      </c>
      <c r="H181" s="585" t="s">
        <v>18005</v>
      </c>
      <c r="I181" s="585" t="s">
        <v>18006</v>
      </c>
      <c r="J181" s="585" t="s">
        <v>18007</v>
      </c>
      <c r="K181" s="585" t="s">
        <v>832</v>
      </c>
      <c r="L181" s="585" t="s">
        <v>18986</v>
      </c>
      <c r="M181" s="585" t="str">
        <f t="shared" si="16"/>
        <v>COINCIDENCIA:
Si quieres que tengan que coincidir las MAYÚSCULAS pon 1.</v>
      </c>
      <c r="N181" s="146" t="s">
        <v>115</v>
      </c>
      <c r="AF181" s="146" t="s">
        <v>115</v>
      </c>
    </row>
    <row r="182" spans="1:32" outlineLevel="1" x14ac:dyDescent="0.25">
      <c r="A182" s="318" t="str">
        <f t="shared" si="24"/>
        <v>Z_Enun_PP_?_</v>
      </c>
      <c r="B182" s="318" t="str">
        <f t="shared" si="23"/>
        <v>?</v>
      </c>
      <c r="C182" s="318" t="s">
        <v>524</v>
      </c>
      <c r="D182" s="687"/>
      <c r="E182" s="586" t="str">
        <f>IFERROR(IF(D182&lt;&gt;"",D182,HLOOKUP($E$2,$F$2:K182,ROW(D182)-1,0)),F182)</f>
        <v>ENUNCIADO DE LA PREGUNTA (HTML):
Escribe el enunciado de la pregunta. 
Entre [[ ]] debes escribir el número de la palabra correspondiente a ese hueco.</v>
      </c>
      <c r="F182" s="586" t="s">
        <v>1219</v>
      </c>
      <c r="G182" s="586" t="s">
        <v>18008</v>
      </c>
      <c r="H182" s="586" t="s">
        <v>18009</v>
      </c>
      <c r="I182" s="586" t="s">
        <v>18010</v>
      </c>
      <c r="J182" s="586" t="s">
        <v>18011</v>
      </c>
      <c r="K182" s="586" t="s">
        <v>18012</v>
      </c>
      <c r="L182" s="586" t="s">
        <v>19577</v>
      </c>
      <c r="M182" s="586" t="str">
        <f t="shared" si="16"/>
        <v>ENUNCIADO DE LA PREGUNTA (HTML):
Escribe el enunciado de la pregunta. 
Entre [[ ]] debes escribir el número de la palabra correspondiente a ese hueco.</v>
      </c>
      <c r="N182" s="146" t="s">
        <v>115</v>
      </c>
      <c r="AF182" s="146" t="s">
        <v>115</v>
      </c>
    </row>
    <row r="183" spans="1:32" outlineLevel="1" x14ac:dyDescent="0.25">
      <c r="A183" s="317" t="str">
        <f t="shared" si="24"/>
        <v>Z_PP_01_1_?_</v>
      </c>
      <c r="B183" s="317" t="str">
        <f t="shared" si="23"/>
        <v>?</v>
      </c>
      <c r="C183" s="317" t="s">
        <v>522</v>
      </c>
      <c r="D183" s="976"/>
      <c r="E183" s="585" t="str">
        <f>IFERROR(IF(D183&lt;&gt;"",D183,HLOOKUP($E$2,$F$2:K183,ROW(D183)-1,0)),F183)</f>
        <v>GRUPO DE PALABRA:
Nº del grupo para esta palabra.</v>
      </c>
      <c r="F183" s="585" t="s">
        <v>870</v>
      </c>
      <c r="G183" s="585" t="s">
        <v>18013</v>
      </c>
      <c r="H183" s="585" t="s">
        <v>18014</v>
      </c>
      <c r="I183" s="585" t="s">
        <v>18205</v>
      </c>
      <c r="J183" s="585" t="s">
        <v>18015</v>
      </c>
      <c r="K183" s="585" t="s">
        <v>18016</v>
      </c>
      <c r="L183" s="585" t="s">
        <v>18987</v>
      </c>
      <c r="M183" s="585" t="str">
        <f t="shared" si="16"/>
        <v>GRUPO DE PALABRA:
Nº del grupo para esta palabra.</v>
      </c>
      <c r="N183" s="146" t="s">
        <v>115</v>
      </c>
      <c r="AF183" s="146" t="s">
        <v>115</v>
      </c>
    </row>
    <row r="184" spans="1:32" outlineLevel="1" x14ac:dyDescent="0.25">
      <c r="A184" s="318" t="str">
        <f t="shared" si="24"/>
        <v>Z_PP_01_2_?_</v>
      </c>
      <c r="B184" s="318" t="str">
        <f t="shared" si="23"/>
        <v>?</v>
      </c>
      <c r="C184" s="318" t="s">
        <v>523</v>
      </c>
      <c r="D184" s="687"/>
      <c r="E184" s="586" t="str">
        <f>IFERROR(IF(D184&lt;&gt;"",D184,HLOOKUP($E$2,$F$2:K184,ROW(D184)-1,0)),F184)</f>
        <v>PALABRA (Texto plano):
Palabra perdida que se listará en el grupo asignado.</v>
      </c>
      <c r="F184" s="586" t="s">
        <v>1220</v>
      </c>
      <c r="G184" s="586" t="s">
        <v>18017</v>
      </c>
      <c r="H184" s="586" t="s">
        <v>18018</v>
      </c>
      <c r="I184" s="586" t="s">
        <v>18019</v>
      </c>
      <c r="J184" s="586" t="s">
        <v>18020</v>
      </c>
      <c r="K184" s="586" t="s">
        <v>1221</v>
      </c>
      <c r="L184" s="586" t="s">
        <v>18988</v>
      </c>
      <c r="M184" s="586" t="str">
        <f t="shared" si="16"/>
        <v>PALABRA (Texto plano):
Palabra perdida que se listará en el grupo asignado.</v>
      </c>
      <c r="N184" s="146" t="s">
        <v>115</v>
      </c>
      <c r="AF184" s="146" t="s">
        <v>115</v>
      </c>
    </row>
    <row r="185" spans="1:32" outlineLevel="1" x14ac:dyDescent="0.25">
      <c r="A185" s="317" t="str">
        <f t="shared" si="24"/>
        <v>Z_Q7_?_</v>
      </c>
      <c r="B185" s="317" t="str">
        <f t="shared" si="23"/>
        <v>?</v>
      </c>
      <c r="C185" s="317" t="s">
        <v>1080</v>
      </c>
      <c r="D185" s="681"/>
      <c r="E185" s="585" t="str">
        <f>IFERROR(IF(D185&lt;&gt;"",D185,HLOOKUP($E$2,$F$2:K185,ROW(D185)-1,0)),F185)</f>
        <v>IMAGEN:
Si se quiere incluir una imagen antes del enunciado, poner aquí el código para incrustar la imagen.
          &lt;img src="https://….     /&gt; 
Está incluido un salto de línea.</v>
      </c>
      <c r="F185" s="585" t="s">
        <v>19206</v>
      </c>
      <c r="G185" s="585" t="s">
        <v>19207</v>
      </c>
      <c r="H185" s="585" t="s">
        <v>19208</v>
      </c>
      <c r="I185" s="585" t="s">
        <v>19209</v>
      </c>
      <c r="J185" s="585" t="s">
        <v>19210</v>
      </c>
      <c r="K185" s="585" t="s">
        <v>19211</v>
      </c>
      <c r="L185" s="585" t="s">
        <v>19212</v>
      </c>
      <c r="M185" s="585" t="str">
        <f t="shared" si="16"/>
        <v>IMAGEN:
Si se quiere incluir una imagen antes del enunciado, poner aquí el código para incrustar la imagen.
          &lt;img src="https://….     /&gt; 
Está incluido un salto de línea.</v>
      </c>
      <c r="N185" s="146" t="s">
        <v>115</v>
      </c>
      <c r="AF185" s="146" t="s">
        <v>115</v>
      </c>
    </row>
    <row r="186" spans="1:32" outlineLevel="1" x14ac:dyDescent="0.25">
      <c r="A186" s="318" t="str">
        <f t="shared" si="24"/>
        <v>Z_RC_VF_?_</v>
      </c>
      <c r="B186" s="318" t="str">
        <f t="shared" si="23"/>
        <v>?</v>
      </c>
      <c r="C186" s="318" t="s">
        <v>1272</v>
      </c>
      <c r="D186" s="687"/>
      <c r="E186" s="586" t="str">
        <f>IFERROR(IF(D186&lt;&gt;"",D186,HLOOKUP($E$2,$F$2:K186,ROW(D186)-1,0)),F186)</f>
        <v>RESPUESTA CORRECTA:
Selecciona si la respuesta correcta es VERDADERO O FALSO.</v>
      </c>
      <c r="F186" s="586" t="s">
        <v>18021</v>
      </c>
      <c r="G186" s="586" t="s">
        <v>18022</v>
      </c>
      <c r="H186" s="586" t="s">
        <v>18023</v>
      </c>
      <c r="I186" s="586" t="s">
        <v>18024</v>
      </c>
      <c r="J186" s="586" t="s">
        <v>18025</v>
      </c>
      <c r="K186" s="586" t="s">
        <v>18026</v>
      </c>
      <c r="L186" s="586" t="s">
        <v>18989</v>
      </c>
      <c r="M186" s="586" t="str">
        <f t="shared" si="16"/>
        <v>RESPUESTA CORRECTA:
Selecciona si la respuesta correcta es VERDADERO O FALSO.</v>
      </c>
      <c r="N186" s="146" t="s">
        <v>115</v>
      </c>
      <c r="AF186" s="146" t="s">
        <v>115</v>
      </c>
    </row>
    <row r="187" spans="1:32" outlineLevel="1" x14ac:dyDescent="0.25">
      <c r="A187" s="317" t="str">
        <f t="shared" si="24"/>
        <v>Z_RA_1_VF_?_</v>
      </c>
      <c r="B187" s="317" t="str">
        <f t="shared" si="23"/>
        <v>?</v>
      </c>
      <c r="C187" s="317" t="s">
        <v>1260</v>
      </c>
      <c r="D187" s="681"/>
      <c r="E187" s="585" t="str">
        <f>IFERROR(IF(D187&lt;&gt;"",D187,HLOOKUP($E$2,$F$2:K187,ROW(D187)-1,0)),F187)</f>
        <v>RETROALIMENTACIÓN RESPUESTA CORRECTA (HTML):
Mensaje que aparece si se selecciona la respuesta correcta.</v>
      </c>
      <c r="F187" s="585" t="s">
        <v>1263</v>
      </c>
      <c r="G187" s="585" t="s">
        <v>1264</v>
      </c>
      <c r="H187" s="585" t="s">
        <v>1338</v>
      </c>
      <c r="I187" s="585" t="s">
        <v>1266</v>
      </c>
      <c r="J187" s="585" t="s">
        <v>1268</v>
      </c>
      <c r="K187" s="585" t="s">
        <v>1270</v>
      </c>
      <c r="L187" s="585" t="s">
        <v>18990</v>
      </c>
      <c r="M187" s="585" t="str">
        <f t="shared" si="16"/>
        <v>RETROALIMENTACIÓN RESPUESTA CORRECTA (HTML):
Mensaje que aparece si se selecciona la respuesta correcta.</v>
      </c>
      <c r="N187" s="146" t="s">
        <v>115</v>
      </c>
      <c r="AF187" s="146" t="s">
        <v>115</v>
      </c>
    </row>
    <row r="188" spans="1:32" outlineLevel="1" x14ac:dyDescent="0.25">
      <c r="A188" s="318" t="str">
        <f t="shared" si="24"/>
        <v>Z_RA_2_VF_?_</v>
      </c>
      <c r="B188" s="318" t="str">
        <f t="shared" si="23"/>
        <v>?</v>
      </c>
      <c r="C188" s="318" t="s">
        <v>1261</v>
      </c>
      <c r="D188" s="687"/>
      <c r="E188" s="586" t="str">
        <f>IFERROR(IF(D188&lt;&gt;"",D188,HLOOKUP($E$2,$F$2:K188,ROW(D188)-1,0)),F188)</f>
        <v>RETROALIMENTACIÓN RESPUESTA INCORRECTA (HTML):
Mensaje que aparece si se selecciona la respuesta incorrecta.</v>
      </c>
      <c r="F188" s="586" t="s">
        <v>1262</v>
      </c>
      <c r="G188" s="586" t="s">
        <v>1265</v>
      </c>
      <c r="H188" s="586" t="s">
        <v>1339</v>
      </c>
      <c r="I188" s="586" t="s">
        <v>1267</v>
      </c>
      <c r="J188" s="586" t="s">
        <v>1269</v>
      </c>
      <c r="K188" s="586" t="s">
        <v>1271</v>
      </c>
      <c r="L188" s="586" t="s">
        <v>18991</v>
      </c>
      <c r="M188" s="586" t="str">
        <f t="shared" si="16"/>
        <v>RETROALIMENTACIÓN RESPUESTA INCORRECTA (HTML):
Mensaje que aparece si se selecciona la respuesta incorrecta.</v>
      </c>
      <c r="N188" s="146" t="s">
        <v>115</v>
      </c>
      <c r="AF188" s="146" t="s">
        <v>115</v>
      </c>
    </row>
    <row r="189" spans="1:32" outlineLevel="1" x14ac:dyDescent="0.25">
      <c r="A189" s="317" t="str">
        <f t="shared" si="24"/>
        <v>Z_FR_EN_?_</v>
      </c>
      <c r="B189" s="317" t="str">
        <f t="shared" si="23"/>
        <v>?</v>
      </c>
      <c r="C189" s="317" t="s">
        <v>1253</v>
      </c>
      <c r="D189" s="681"/>
      <c r="E189" s="585" t="str">
        <f>IFERROR(IF(D189&lt;&gt;"",D189,HLOOKUP($E$2,$F$2:K189,ROW(D189)-1,0)),F189)</f>
        <v>FORMATO DE LA RESPUESTA:
Selecciona el formato con el que quieres que el alumno introduzca la respuesta.</v>
      </c>
      <c r="F189" s="585" t="s">
        <v>18027</v>
      </c>
      <c r="G189" s="585" t="s">
        <v>18028</v>
      </c>
      <c r="H189" s="585" t="s">
        <v>18029</v>
      </c>
      <c r="I189" s="585" t="s">
        <v>18030</v>
      </c>
      <c r="J189" s="585" t="s">
        <v>18031</v>
      </c>
      <c r="K189" s="585" t="s">
        <v>18032</v>
      </c>
      <c r="L189" s="585" t="s">
        <v>18992</v>
      </c>
      <c r="M189" s="585" t="str">
        <f t="shared" si="16"/>
        <v>FORMATO DE LA RESPUESTA:
Selecciona el formato con el que quieres que el alumno introduzca la respuesta.</v>
      </c>
      <c r="N189" s="146" t="s">
        <v>115</v>
      </c>
      <c r="AF189" s="146" t="s">
        <v>115</v>
      </c>
    </row>
    <row r="190" spans="1:32" outlineLevel="1" x14ac:dyDescent="0.25">
      <c r="A190" s="318" t="str">
        <f t="shared" si="24"/>
        <v>Z_RT_EN_?_</v>
      </c>
      <c r="B190" s="318" t="str">
        <f t="shared" si="23"/>
        <v>?</v>
      </c>
      <c r="C190" s="318" t="s">
        <v>1254</v>
      </c>
      <c r="D190" s="687"/>
      <c r="E190" s="586" t="str">
        <f>IFERROR(IF(D190&lt;&gt;"",D190,HLOOKUP($E$2,$F$2:K190,ROW(D190)-1,0)),F190)</f>
        <v>REQUERIR TEXTO:
Puedes decidir si el alumno tiene que escribir algo o no.</v>
      </c>
      <c r="F190" s="586" t="s">
        <v>18033</v>
      </c>
      <c r="G190" s="586" t="s">
        <v>18034</v>
      </c>
      <c r="H190" s="586" t="s">
        <v>18035</v>
      </c>
      <c r="I190" s="586" t="s">
        <v>18036</v>
      </c>
      <c r="J190" s="586" t="s">
        <v>18037</v>
      </c>
      <c r="K190" s="586" t="s">
        <v>18038</v>
      </c>
      <c r="L190" s="586" t="s">
        <v>18993</v>
      </c>
      <c r="M190" s="586" t="str">
        <f t="shared" si="16"/>
        <v>REQUERIR TEXTO:
Puedes decidir si el alumno tiene que escribir algo o no.</v>
      </c>
      <c r="N190" s="146" t="s">
        <v>115</v>
      </c>
      <c r="AF190" s="146" t="s">
        <v>115</v>
      </c>
    </row>
    <row r="191" spans="1:32" outlineLevel="1" x14ac:dyDescent="0.25">
      <c r="A191" s="317" t="str">
        <f t="shared" si="24"/>
        <v>Z_PA_EN_?_</v>
      </c>
      <c r="B191" s="317" t="str">
        <f t="shared" si="23"/>
        <v>?</v>
      </c>
      <c r="C191" s="317" t="s">
        <v>1255</v>
      </c>
      <c r="D191" s="681"/>
      <c r="E191" s="585" t="str">
        <f>IFERROR(IF(D191&lt;&gt;"",D191,HLOOKUP($E$2,$F$2:K191,ROW(D191)-1,0)),F191)</f>
        <v>PERMITIR ARCHIVOS:
Puedes decidir si el alumno debe subir un archivo o no.</v>
      </c>
      <c r="F191" s="585" t="s">
        <v>18039</v>
      </c>
      <c r="G191" s="585" t="s">
        <v>18040</v>
      </c>
      <c r="H191" s="585" t="s">
        <v>18041</v>
      </c>
      <c r="I191" s="585" t="s">
        <v>18042</v>
      </c>
      <c r="J191" s="585" t="s">
        <v>18043</v>
      </c>
      <c r="K191" s="585" t="s">
        <v>18044</v>
      </c>
      <c r="L191" s="585" t="s">
        <v>18994</v>
      </c>
      <c r="M191" s="585" t="str">
        <f t="shared" si="16"/>
        <v>PERMITIR ARCHIVOS:
Puedes decidir si el alumno debe subir un archivo o no.</v>
      </c>
      <c r="N191" s="146" t="s">
        <v>115</v>
      </c>
      <c r="AF191" s="146" t="s">
        <v>115</v>
      </c>
    </row>
    <row r="192" spans="1:32" outlineLevel="1" x14ac:dyDescent="0.25">
      <c r="A192" s="688" t="str">
        <f t="shared" si="24"/>
        <v>Z_TC_EN_?_</v>
      </c>
      <c r="B192" s="318" t="str">
        <f t="shared" si="23"/>
        <v>?</v>
      </c>
      <c r="C192" s="318" t="s">
        <v>1256</v>
      </c>
      <c r="D192" s="687"/>
      <c r="E192" s="586" t="str">
        <f>IFERROR(IF(D192&lt;&gt;"",D192,HLOOKUP($E$2,$F$2:K192,ROW(D192)-1,0)),F192)</f>
        <v>TAMAÑO CAJA:
Puedes seleccionar el tamaño de la caja donde el alumno debe escribir la respuesta.</v>
      </c>
      <c r="F192" s="586" t="s">
        <v>18045</v>
      </c>
      <c r="G192" s="586" t="s">
        <v>19582</v>
      </c>
      <c r="H192" s="586" t="s">
        <v>19583</v>
      </c>
      <c r="I192" s="586" t="s">
        <v>19584</v>
      </c>
      <c r="J192" s="586" t="s">
        <v>19585</v>
      </c>
      <c r="K192" s="586" t="s">
        <v>19586</v>
      </c>
      <c r="L192" s="586" t="s">
        <v>19587</v>
      </c>
      <c r="M192" s="586" t="str">
        <f t="shared" si="16"/>
        <v>TAMAÑO CAJA:
Puedes seleccionar el tamaño de la caja donde el alumno debe escribir la respuesta.</v>
      </c>
      <c r="N192" s="146" t="s">
        <v>115</v>
      </c>
      <c r="AF192" s="146" t="s">
        <v>115</v>
      </c>
    </row>
    <row r="193" spans="1:32" outlineLevel="1" x14ac:dyDescent="0.25">
      <c r="A193" s="317" t="str">
        <f t="shared" si="24"/>
        <v>Z_AA_EN_?_</v>
      </c>
      <c r="B193" s="317" t="str">
        <f t="shared" si="23"/>
        <v>?</v>
      </c>
      <c r="C193" s="317" t="s">
        <v>1257</v>
      </c>
      <c r="D193" s="681"/>
      <c r="E193" s="585" t="str">
        <f>IFERROR(IF(D193&lt;&gt;"",D193,HLOOKUP($E$2,$F$2:K193,ROW(D193)-1,0)),F193)</f>
        <v>ARCHIVOS ADJUNTAR:
Selecciona el número de archivos que el alumno puede adjuntar.</v>
      </c>
      <c r="F193" s="585" t="s">
        <v>18046</v>
      </c>
      <c r="G193" s="585" t="s">
        <v>18047</v>
      </c>
      <c r="H193" s="585" t="s">
        <v>18048</v>
      </c>
      <c r="I193" s="585" t="s">
        <v>18049</v>
      </c>
      <c r="J193" s="585" t="s">
        <v>18050</v>
      </c>
      <c r="K193" s="585" t="s">
        <v>18051</v>
      </c>
      <c r="L193" s="585" t="s">
        <v>18995</v>
      </c>
      <c r="M193" s="585" t="str">
        <f t="shared" si="16"/>
        <v>ARCHIVOS ADJUNTAR:
Selecciona el número de archivos que el alumno puede adjuntar.</v>
      </c>
      <c r="N193" s="146" t="s">
        <v>115</v>
      </c>
      <c r="AF193" s="146" t="s">
        <v>115</v>
      </c>
    </row>
    <row r="194" spans="1:32" outlineLevel="1" x14ac:dyDescent="0.25">
      <c r="A194" s="318" t="str">
        <f t="shared" si="24"/>
        <v>Z_PR_EN_?_</v>
      </c>
      <c r="B194" s="318" t="str">
        <f t="shared" si="23"/>
        <v>?</v>
      </c>
      <c r="C194" s="318" t="s">
        <v>1258</v>
      </c>
      <c r="D194" s="687"/>
      <c r="E194" s="586" t="str">
        <f>IFERROR(IF(D194&lt;&gt;"",D194,HLOOKUP($E$2,$F$2:K194,ROW(D194)-1,0)),F194)</f>
        <v>PLANTILLA RESPUESTA:
Puedes preparar una plantilla para ayudar al alumno a responder.</v>
      </c>
      <c r="F194" s="586" t="s">
        <v>18052</v>
      </c>
      <c r="G194" s="586" t="s">
        <v>18053</v>
      </c>
      <c r="H194" s="586" t="s">
        <v>18054</v>
      </c>
      <c r="I194" s="586" t="s">
        <v>18055</v>
      </c>
      <c r="J194" s="586" t="s">
        <v>18056</v>
      </c>
      <c r="K194" s="586" t="s">
        <v>18057</v>
      </c>
      <c r="L194" s="586" t="s">
        <v>18996</v>
      </c>
      <c r="M194" s="586" t="str">
        <f t="shared" si="16"/>
        <v>PLANTILLA RESPUESTA:
Puedes preparar una plantilla para ayudar al alumno a responder.</v>
      </c>
      <c r="N194" s="146" t="s">
        <v>115</v>
      </c>
      <c r="AF194" s="146" t="s">
        <v>115</v>
      </c>
    </row>
    <row r="195" spans="1:32" outlineLevel="1" x14ac:dyDescent="0.25">
      <c r="A195" s="317" t="str">
        <f t="shared" si="24"/>
        <v>Z_IE_EN_?_</v>
      </c>
      <c r="B195" s="317" t="str">
        <f t="shared" si="23"/>
        <v>?</v>
      </c>
      <c r="C195" s="317" t="s">
        <v>1259</v>
      </c>
      <c r="D195" s="681"/>
      <c r="E195" s="585" t="str">
        <f>IFERROR(IF(D195&lt;&gt;"",D195,HLOOKUP($E$2,$F$2:K195,ROW(D195)-1,0)),F195)</f>
        <v>INFORMACIÓN EVALUADOR:
Escribe la información que necesite el evaluador para poder corregir el ejercicio.</v>
      </c>
      <c r="F195" s="585" t="s">
        <v>18058</v>
      </c>
      <c r="G195" s="585" t="s">
        <v>18059</v>
      </c>
      <c r="H195" s="585" t="s">
        <v>18060</v>
      </c>
      <c r="I195" s="585" t="s">
        <v>18061</v>
      </c>
      <c r="J195" s="585" t="s">
        <v>18062</v>
      </c>
      <c r="K195" s="585" t="s">
        <v>18063</v>
      </c>
      <c r="L195" s="585" t="s">
        <v>18997</v>
      </c>
      <c r="M195" s="585" t="str">
        <f t="shared" si="16"/>
        <v>INFORMACIÓN EVALUADOR:
Escribe la información que necesite el evaluador para poder corregir el ejercicio.</v>
      </c>
      <c r="N195" s="146" t="s">
        <v>115</v>
      </c>
      <c r="AF195" s="146" t="s">
        <v>115</v>
      </c>
    </row>
    <row r="196" spans="1:32" x14ac:dyDescent="0.25">
      <c r="A196" s="316" t="str">
        <f t="shared" ref="A196:A208" si="25">$A$1&amp;B196&amp;"_"&amp;C196&amp;"_"&amp;$A$2</f>
        <v>Z_BT_00_</v>
      </c>
      <c r="B196" s="316" t="s">
        <v>18855</v>
      </c>
      <c r="C196" s="689" t="s">
        <v>188</v>
      </c>
      <c r="D196" s="657"/>
      <c r="E196" s="584" t="str">
        <f>IFERROR(IF(D196&lt;&gt;"",D196,HLOOKUP($E$2,$F$2:K196,ROW(D196)-1,0)),F196)</f>
        <v>BOTONES MENSAJES</v>
      </c>
      <c r="F196" s="584" t="s">
        <v>18854</v>
      </c>
      <c r="G196" s="584" t="s">
        <v>19235</v>
      </c>
      <c r="H196" s="584" t="s">
        <v>19229</v>
      </c>
      <c r="I196" s="584" t="s">
        <v>19226</v>
      </c>
      <c r="J196" s="584" t="s">
        <v>19224</v>
      </c>
      <c r="K196" s="584" t="s">
        <v>19225</v>
      </c>
      <c r="L196" s="584" t="s">
        <v>18998</v>
      </c>
      <c r="M196" s="584" t="str">
        <f t="shared" ref="M196:M203" si="26">E196</f>
        <v>BOTONES MENSAJES</v>
      </c>
      <c r="N196" s="146" t="s">
        <v>115</v>
      </c>
      <c r="AF196" s="146" t="s">
        <v>115</v>
      </c>
    </row>
    <row r="197" spans="1:32" outlineLevel="1" x14ac:dyDescent="0.25">
      <c r="A197" s="317" t="str">
        <f t="shared" si="25"/>
        <v>Z_BT_01_</v>
      </c>
      <c r="B197" s="317" t="str">
        <f>$B$196</f>
        <v>BT</v>
      </c>
      <c r="C197" s="317" t="s">
        <v>189</v>
      </c>
      <c r="D197" s="976"/>
      <c r="E197" s="585" t="str">
        <f>IFERROR(IF(D197&lt;&gt;"",D197,HLOOKUP($E$2,$F$2:K197,ROW(D197)-1,0)),F197)</f>
        <v>SÍ</v>
      </c>
      <c r="F197" s="585" t="s">
        <v>18860</v>
      </c>
      <c r="G197" s="585" t="s">
        <v>18861</v>
      </c>
      <c r="H197" s="585" t="s">
        <v>19230</v>
      </c>
      <c r="I197" s="585" t="s">
        <v>19227</v>
      </c>
      <c r="J197" s="585" t="s">
        <v>19219</v>
      </c>
      <c r="K197" s="585" t="s">
        <v>19214</v>
      </c>
      <c r="L197" s="585" t="s">
        <v>19112</v>
      </c>
      <c r="M197" s="585" t="str">
        <f t="shared" si="26"/>
        <v>SÍ</v>
      </c>
      <c r="N197" s="146" t="s">
        <v>115</v>
      </c>
      <c r="AF197" s="146" t="s">
        <v>115</v>
      </c>
    </row>
    <row r="198" spans="1:32" outlineLevel="1" x14ac:dyDescent="0.25">
      <c r="A198" s="318" t="str">
        <f t="shared" si="25"/>
        <v>Z_BT_02_</v>
      </c>
      <c r="B198" s="318" t="str">
        <f t="shared" ref="B198:B203" si="27">$B$196</f>
        <v>BT</v>
      </c>
      <c r="C198" s="318" t="s">
        <v>190</v>
      </c>
      <c r="D198" s="975"/>
      <c r="E198" s="586" t="str">
        <f>IFERROR(IF(D198&lt;&gt;"",D198,HLOOKUP($E$2,$F$2:K198,ROW(D198)-1,0)),F198)</f>
        <v>NO</v>
      </c>
      <c r="F198" s="586" t="s">
        <v>933</v>
      </c>
      <c r="G198" s="586" t="s">
        <v>933</v>
      </c>
      <c r="H198" s="586" t="s">
        <v>1010</v>
      </c>
      <c r="I198" s="586" t="s">
        <v>996</v>
      </c>
      <c r="J198" s="586" t="s">
        <v>933</v>
      </c>
      <c r="K198" s="586" t="s">
        <v>962</v>
      </c>
      <c r="L198" s="586" t="s">
        <v>18953</v>
      </c>
      <c r="M198" s="586" t="str">
        <f t="shared" si="26"/>
        <v>NO</v>
      </c>
      <c r="N198" s="146" t="s">
        <v>115</v>
      </c>
      <c r="AF198" s="146" t="s">
        <v>115</v>
      </c>
    </row>
    <row r="199" spans="1:32" outlineLevel="1" x14ac:dyDescent="0.25">
      <c r="A199" s="317" t="str">
        <f t="shared" si="25"/>
        <v>Z_BT_03_</v>
      </c>
      <c r="B199" s="317" t="str">
        <f t="shared" si="27"/>
        <v>BT</v>
      </c>
      <c r="C199" s="317" t="s">
        <v>191</v>
      </c>
      <c r="D199" s="976"/>
      <c r="E199" s="585" t="str">
        <f>IFERROR(IF(D199&lt;&gt;"",D199,HLOOKUP($E$2,$F$2:K199,ROW(D199)-1,0)),F199)</f>
        <v>Aceptar</v>
      </c>
      <c r="F199" s="690" t="s">
        <v>18856</v>
      </c>
      <c r="G199" s="690" t="s">
        <v>18862</v>
      </c>
      <c r="H199" s="690" t="s">
        <v>19231</v>
      </c>
      <c r="I199" s="690" t="s">
        <v>19228</v>
      </c>
      <c r="J199" s="690" t="s">
        <v>19220</v>
      </c>
      <c r="K199" s="690" t="s">
        <v>19215</v>
      </c>
      <c r="L199" s="690" t="s">
        <v>19113</v>
      </c>
      <c r="M199" s="585" t="str">
        <f t="shared" si="26"/>
        <v>Aceptar</v>
      </c>
      <c r="N199" s="146" t="s">
        <v>115</v>
      </c>
      <c r="AF199" s="146" t="s">
        <v>115</v>
      </c>
    </row>
    <row r="200" spans="1:32" outlineLevel="1" x14ac:dyDescent="0.25">
      <c r="A200" s="318" t="str">
        <f t="shared" si="25"/>
        <v>Z_BT_04_</v>
      </c>
      <c r="B200" s="318" t="str">
        <f t="shared" si="27"/>
        <v>BT</v>
      </c>
      <c r="C200" s="680" t="s">
        <v>192</v>
      </c>
      <c r="D200" s="975"/>
      <c r="E200" s="586" t="str">
        <f>IFERROR(IF(D200&lt;&gt;"",D200,HLOOKUP($E$2,$F$2:K200,ROW(D200)-1,0)),F200)</f>
        <v>Cancelar</v>
      </c>
      <c r="F200" s="586" t="s">
        <v>18807</v>
      </c>
      <c r="G200" s="586" t="s">
        <v>18802</v>
      </c>
      <c r="H200" s="586" t="s">
        <v>19232</v>
      </c>
      <c r="I200" s="586" t="s">
        <v>18807</v>
      </c>
      <c r="J200" s="586" t="s">
        <v>19221</v>
      </c>
      <c r="K200" s="586" t="s">
        <v>19216</v>
      </c>
      <c r="L200" s="586" t="s">
        <v>19114</v>
      </c>
      <c r="M200" s="586" t="str">
        <f t="shared" si="26"/>
        <v>Cancelar</v>
      </c>
      <c r="N200" s="146" t="s">
        <v>115</v>
      </c>
      <c r="AF200" s="146" t="s">
        <v>115</v>
      </c>
    </row>
    <row r="201" spans="1:32" outlineLevel="1" x14ac:dyDescent="0.25">
      <c r="A201" s="317" t="str">
        <f t="shared" si="25"/>
        <v>Z_BT_05_</v>
      </c>
      <c r="B201" s="317" t="str">
        <f t="shared" si="27"/>
        <v>BT</v>
      </c>
      <c r="C201" s="686" t="s">
        <v>193</v>
      </c>
      <c r="D201" s="976"/>
      <c r="E201" s="585" t="str">
        <f>IFERROR(IF(D201&lt;&gt;"",D201,HLOOKUP($E$2,$F$2:K201,ROW(D201)-1,0)),F201)</f>
        <v>Abortar</v>
      </c>
      <c r="F201" s="585" t="s">
        <v>18857</v>
      </c>
      <c r="G201" s="585" t="s">
        <v>18863</v>
      </c>
      <c r="H201" s="585" t="s">
        <v>19233</v>
      </c>
      <c r="I201" s="585" t="s">
        <v>18857</v>
      </c>
      <c r="J201" s="585" t="s">
        <v>19222</v>
      </c>
      <c r="K201" s="585" t="s">
        <v>19217</v>
      </c>
      <c r="L201" s="585" t="s">
        <v>19115</v>
      </c>
      <c r="M201" s="585" t="str">
        <f t="shared" si="26"/>
        <v>Abortar</v>
      </c>
      <c r="N201" s="146" t="s">
        <v>115</v>
      </c>
      <c r="AF201" s="146" t="s">
        <v>115</v>
      </c>
    </row>
    <row r="202" spans="1:32" outlineLevel="1" x14ac:dyDescent="0.25">
      <c r="A202" s="318" t="str">
        <f t="shared" si="25"/>
        <v>Z_BT_06_</v>
      </c>
      <c r="B202" s="318" t="str">
        <f t="shared" si="27"/>
        <v>BT</v>
      </c>
      <c r="C202" s="680" t="s">
        <v>194</v>
      </c>
      <c r="D202" s="975"/>
      <c r="E202" s="586" t="str">
        <f>IFERROR(IF(D202&lt;&gt;"",D202,HLOOKUP($E$2,$F$2:K202,ROW(D202)-1,0)),F202)</f>
        <v>Reintentar</v>
      </c>
      <c r="F202" s="586" t="s">
        <v>18858</v>
      </c>
      <c r="G202" s="586" t="s">
        <v>18864</v>
      </c>
      <c r="H202" s="586" t="s">
        <v>19578</v>
      </c>
      <c r="I202" s="586" t="s">
        <v>19579</v>
      </c>
      <c r="J202" s="586" t="s">
        <v>19580</v>
      </c>
      <c r="K202" s="586" t="s">
        <v>19581</v>
      </c>
      <c r="L202" s="586" t="s">
        <v>19116</v>
      </c>
      <c r="M202" s="586" t="str">
        <f t="shared" si="26"/>
        <v>Reintentar</v>
      </c>
      <c r="N202" s="146" t="s">
        <v>115</v>
      </c>
      <c r="AF202" s="146" t="s">
        <v>115</v>
      </c>
    </row>
    <row r="203" spans="1:32" outlineLevel="1" x14ac:dyDescent="0.25">
      <c r="A203" s="317" t="str">
        <f t="shared" si="25"/>
        <v>Z_BT_07_</v>
      </c>
      <c r="B203" s="317" t="str">
        <f t="shared" si="27"/>
        <v>BT</v>
      </c>
      <c r="C203" s="686" t="s">
        <v>195</v>
      </c>
      <c r="D203" s="976"/>
      <c r="E203" s="585" t="str">
        <f>IFERROR(IF(D203&lt;&gt;"",D203,HLOOKUP($E$2,$F$2:K203,ROW(D203)-1,0)),F203)</f>
        <v>Ignorar</v>
      </c>
      <c r="F203" s="585" t="s">
        <v>18859</v>
      </c>
      <c r="G203" s="585" t="s">
        <v>18865</v>
      </c>
      <c r="H203" s="585" t="s">
        <v>19234</v>
      </c>
      <c r="I203" s="585" t="s">
        <v>18859</v>
      </c>
      <c r="J203" s="585" t="s">
        <v>19223</v>
      </c>
      <c r="K203" s="585" t="s">
        <v>19218</v>
      </c>
      <c r="L203" s="585" t="s">
        <v>19117</v>
      </c>
      <c r="M203" s="585" t="str">
        <f t="shared" si="26"/>
        <v>Ignorar</v>
      </c>
      <c r="N203" s="146" t="s">
        <v>115</v>
      </c>
      <c r="AF203" s="146" t="s">
        <v>115</v>
      </c>
    </row>
    <row r="204" spans="1:32" x14ac:dyDescent="0.25">
      <c r="A204" s="316" t="str">
        <f t="shared" si="25"/>
        <v>Z_TX_00_</v>
      </c>
      <c r="B204" s="316" t="s">
        <v>527</v>
      </c>
      <c r="C204" s="689" t="s">
        <v>188</v>
      </c>
      <c r="D204" s="657"/>
      <c r="E204" s="584" t="str">
        <f>IFERROR(IF(D204&lt;&gt;"",D204,HLOOKUP($E$2,$F$2:K204,ROW(D204)-1,0)),F204)</f>
        <v>MENSAJES MACROS</v>
      </c>
      <c r="F204" s="584" t="s">
        <v>525</v>
      </c>
      <c r="G204" s="584" t="s">
        <v>526</v>
      </c>
      <c r="H204" s="584" t="s">
        <v>525</v>
      </c>
      <c r="I204" s="584" t="s">
        <v>525</v>
      </c>
      <c r="J204" s="584" t="s">
        <v>525</v>
      </c>
      <c r="K204" s="584" t="s">
        <v>833</v>
      </c>
      <c r="L204" s="584" t="s">
        <v>18998</v>
      </c>
      <c r="M204" s="584" t="str">
        <f t="shared" si="16"/>
        <v>MENSAJES MACROS</v>
      </c>
      <c r="N204" s="146" t="s">
        <v>115</v>
      </c>
      <c r="AF204" s="146" t="s">
        <v>115</v>
      </c>
    </row>
    <row r="205" spans="1:32" outlineLevel="1" x14ac:dyDescent="0.25">
      <c r="A205" s="317" t="str">
        <f t="shared" si="25"/>
        <v>Z_TX_00_0_</v>
      </c>
      <c r="B205" s="317" t="str">
        <f>$B$204</f>
        <v>TX</v>
      </c>
      <c r="C205" s="317" t="s">
        <v>707</v>
      </c>
      <c r="D205" s="681"/>
      <c r="E205" s="585" t="str">
        <f>IFERROR(IF(D205&lt;&gt;"",D205,HLOOKUP($E$2,$F$2:K205,ROW(D205)-1,0)),F205)</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05" s="585" t="s">
        <v>19247</v>
      </c>
      <c r="G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H205" s="585" t="s">
        <v>19247</v>
      </c>
      <c r="I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J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K205"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L205" s="585" t="s">
        <v>18999</v>
      </c>
      <c r="M205" s="585" t="str">
        <f t="shared" si="16"/>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05" s="146" t="s">
        <v>115</v>
      </c>
      <c r="AF205" s="146" t="s">
        <v>115</v>
      </c>
    </row>
    <row r="206" spans="1:32" outlineLevel="1" x14ac:dyDescent="0.25">
      <c r="A206" s="318" t="str">
        <f t="shared" si="25"/>
        <v>Z_TX_00_</v>
      </c>
      <c r="B206" s="318" t="str">
        <f t="shared" ref="B206:B268" si="28">$B$204</f>
        <v>TX</v>
      </c>
      <c r="C206" s="318" t="s">
        <v>188</v>
      </c>
      <c r="D206" s="687"/>
      <c r="E206" s="586" t="str">
        <f>IFERROR(IF(D206&lt;&gt;"",D206,HLOOKUP($E$2,$F$2:K206,ROW(D206)-1,0)),F206)</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06" s="586" t="s">
        <v>871</v>
      </c>
      <c r="G206" s="586" t="s">
        <v>1203</v>
      </c>
      <c r="H206" s="586" t="s">
        <v>1204</v>
      </c>
      <c r="I206" s="586" t="s">
        <v>872</v>
      </c>
      <c r="J206" s="586" t="s">
        <v>873</v>
      </c>
      <c r="K206" s="586" t="s">
        <v>874</v>
      </c>
      <c r="L206" s="586" t="s">
        <v>19248</v>
      </c>
      <c r="M206" s="586" t="str">
        <f t="shared" si="16"/>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06" s="146" t="s">
        <v>115</v>
      </c>
      <c r="AF206" s="146" t="s">
        <v>115</v>
      </c>
    </row>
    <row r="207" spans="1:32" outlineLevel="1" x14ac:dyDescent="0.25">
      <c r="A207" s="317" t="str">
        <f t="shared" si="25"/>
        <v>Z_TX_01_</v>
      </c>
      <c r="B207" s="317" t="str">
        <f t="shared" si="28"/>
        <v>TX</v>
      </c>
      <c r="C207" s="317" t="s">
        <v>189</v>
      </c>
      <c r="D207" s="681"/>
      <c r="E207" s="585" t="str">
        <f>IFERROR(IF(D207&lt;&gt;"",D207,HLOOKUP($E$2,$F$2:K207,ROW(D207)-1,0)),F207)</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07" s="690" t="s">
        <v>18791</v>
      </c>
      <c r="G207" s="690" t="s">
        <v>18792</v>
      </c>
      <c r="H207" s="690" t="s">
        <v>19446</v>
      </c>
      <c r="I207" s="690" t="s">
        <v>18793</v>
      </c>
      <c r="J207" s="690" t="s">
        <v>18794</v>
      </c>
      <c r="K207" s="690" t="s">
        <v>18795</v>
      </c>
      <c r="L207" s="690" t="s">
        <v>19000</v>
      </c>
      <c r="M207" s="585" t="str">
        <f t="shared" si="16"/>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07" s="146" t="s">
        <v>115</v>
      </c>
      <c r="AF207" s="146" t="s">
        <v>115</v>
      </c>
    </row>
    <row r="208" spans="1:32" outlineLevel="1" x14ac:dyDescent="0.25">
      <c r="A208" s="318" t="str">
        <f t="shared" si="25"/>
        <v>Z_TX_02_</v>
      </c>
      <c r="B208" s="318" t="str">
        <f t="shared" si="28"/>
        <v>TX</v>
      </c>
      <c r="C208" s="318" t="s">
        <v>190</v>
      </c>
      <c r="D208" s="687"/>
      <c r="E208" s="586" t="str">
        <f>IFERROR(IF(D208&lt;&gt;"",D208,HLOOKUP($E$2,$F$2:K208,ROW(D208)-1,0)),F208)</f>
        <v>¡ARCHIVO NO VÁLIDO!
Debes seleccionar un archivo creado con esta aplicación.</v>
      </c>
      <c r="F208" s="586" t="s">
        <v>18493</v>
      </c>
      <c r="G208" s="586" t="s">
        <v>18494</v>
      </c>
      <c r="H208" s="586" t="s">
        <v>18495</v>
      </c>
      <c r="I208" s="586" t="s">
        <v>18496</v>
      </c>
      <c r="J208" s="586" t="s">
        <v>18497</v>
      </c>
      <c r="K208" s="586" t="s">
        <v>18498</v>
      </c>
      <c r="L208" s="586" t="s">
        <v>19001</v>
      </c>
      <c r="M208" s="586" t="str">
        <f t="shared" si="16"/>
        <v>¡ARCHIVO NO VÁLIDO!
Debes seleccionar un archivo creado con esta aplicación.</v>
      </c>
      <c r="N208" s="146" t="s">
        <v>115</v>
      </c>
      <c r="AF208" s="146" t="s">
        <v>115</v>
      </c>
    </row>
    <row r="209" spans="1:32" outlineLevel="1" x14ac:dyDescent="0.25">
      <c r="A209" s="317" t="str">
        <f t="shared" ref="A209:A271" si="29">$A$1&amp;B209&amp;"_"&amp;C209&amp;"_"&amp;$A$2</f>
        <v>Z_TX_03_</v>
      </c>
      <c r="B209" s="317" t="str">
        <f t="shared" si="28"/>
        <v>TX</v>
      </c>
      <c r="C209" s="317" t="s">
        <v>191</v>
      </c>
      <c r="D209" s="681"/>
      <c r="E209" s="585" t="str">
        <f>IFERROR(IF(D209&lt;&gt;"",D209,HLOOKUP($E$2,$F$2:K209,ROW(D209)-1,0)),F209)</f>
        <v xml:space="preserve">Copia el texto [Ctrl + C], pulsa F2 y pega [Ctrl + V] para insertarlo en la celda: </v>
      </c>
      <c r="F209" s="585" t="s">
        <v>19642</v>
      </c>
      <c r="G209" s="585" t="s">
        <v>19730</v>
      </c>
      <c r="H209" s="585" t="s">
        <v>19731</v>
      </c>
      <c r="I209" s="585" t="s">
        <v>19732</v>
      </c>
      <c r="J209" s="585" t="s">
        <v>19733</v>
      </c>
      <c r="K209" s="585" t="s">
        <v>19734</v>
      </c>
      <c r="L209" s="585" t="s">
        <v>19002</v>
      </c>
      <c r="M209" s="585" t="str">
        <f t="shared" si="16"/>
        <v xml:space="preserve">Copia el texto [Ctrl + C], pulsa F2 y pega [Ctrl + V] para insertarlo en la celda: </v>
      </c>
      <c r="N209" s="146" t="s">
        <v>115</v>
      </c>
      <c r="AF209" s="146" t="s">
        <v>115</v>
      </c>
    </row>
    <row r="210" spans="1:32" outlineLevel="1" x14ac:dyDescent="0.25">
      <c r="A210" s="318" t="str">
        <f>$A$1&amp;B210&amp;"_"&amp;C210&amp;"_"&amp;$A$2</f>
        <v>Z_TX_03_2_</v>
      </c>
      <c r="B210" s="318" t="str">
        <f t="shared" si="28"/>
        <v>TX</v>
      </c>
      <c r="C210" s="318" t="s">
        <v>747</v>
      </c>
      <c r="D210" s="687"/>
      <c r="E210" s="586" t="str">
        <f>IFERROR(IF(D210&lt;&gt;"",D210,HLOOKUP($E$2,$F$2:K210,ROW(D210)-1,0)),F210)</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10" s="586" t="s">
        <v>19172</v>
      </c>
      <c r="G210" s="586" t="s">
        <v>19166</v>
      </c>
      <c r="H210" s="586" t="s">
        <v>19167</v>
      </c>
      <c r="I210" s="586" t="s">
        <v>19168</v>
      </c>
      <c r="J210" s="586" t="s">
        <v>19169</v>
      </c>
      <c r="K210" s="586" t="s">
        <v>19170</v>
      </c>
      <c r="L210" s="586" t="s">
        <v>19171</v>
      </c>
      <c r="M210" s="586" t="str">
        <f t="shared" si="16"/>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10" s="146" t="s">
        <v>115</v>
      </c>
      <c r="AF210" s="146" t="s">
        <v>115</v>
      </c>
    </row>
    <row r="211" spans="1:32" outlineLevel="1" x14ac:dyDescent="0.25">
      <c r="A211" s="317" t="str">
        <f>$A$1&amp;B211&amp;"_"&amp;C211&amp;"_"&amp;$A$2</f>
        <v>Z_TX_03_3_</v>
      </c>
      <c r="B211" s="317" t="str">
        <f t="shared" si="28"/>
        <v>TX</v>
      </c>
      <c r="C211" s="317" t="s">
        <v>748</v>
      </c>
      <c r="D211" s="658"/>
      <c r="E211" s="585" t="str">
        <f>IFERROR(IF(D211&lt;&gt;"",D211,HLOOKUP($E$2,$F$2:K211,ROW(D211)-1,0)),F211)</f>
        <v>Si quieres introducir un SALTO DE PÁRRAFO,
en lugar de salto de línea,
debes escribir:
                            &lt;/p&gt;</v>
      </c>
      <c r="F211" s="585" t="s">
        <v>18866</v>
      </c>
      <c r="G211" s="585" t="s">
        <v>19263</v>
      </c>
      <c r="H211" s="585" t="s">
        <v>19264</v>
      </c>
      <c r="I211" s="585" t="s">
        <v>19265</v>
      </c>
      <c r="J211" s="585" t="s">
        <v>19266</v>
      </c>
      <c r="K211" s="585" t="s">
        <v>19267</v>
      </c>
      <c r="L211" s="585" t="s">
        <v>19003</v>
      </c>
      <c r="M211" s="585" t="str">
        <f t="shared" si="16"/>
        <v>Si quieres introducir un SALTO DE PÁRRAFO,
en lugar de salto de línea,
debes escribir:
                            &lt;/p&gt;</v>
      </c>
      <c r="N211" s="146" t="s">
        <v>115</v>
      </c>
      <c r="AF211" s="146" t="s">
        <v>115</v>
      </c>
    </row>
    <row r="212" spans="1:32" outlineLevel="1" x14ac:dyDescent="0.25">
      <c r="A212" s="318" t="str">
        <f t="shared" si="29"/>
        <v>Z_TX_04_1_</v>
      </c>
      <c r="B212" s="318" t="str">
        <f t="shared" si="28"/>
        <v>TX</v>
      </c>
      <c r="C212" s="318" t="s">
        <v>541</v>
      </c>
      <c r="D212" s="659"/>
      <c r="E212" s="586" t="str">
        <f>IFERROR(IF(D212&lt;&gt;"",D212,HLOOKUP($E$2,$F$2:K212,ROW(D212)-1,0)),F212)</f>
        <v xml:space="preserve">Para poder EXPORTAR las preguntas a otro Excel, el archivo: </v>
      </c>
      <c r="F212" s="586" t="s">
        <v>19526</v>
      </c>
      <c r="G212" s="586" t="s">
        <v>19641</v>
      </c>
      <c r="H212" s="586" t="s">
        <v>19725</v>
      </c>
      <c r="I212" s="586" t="s">
        <v>19726</v>
      </c>
      <c r="J212" s="586" t="s">
        <v>19727</v>
      </c>
      <c r="K212" s="586" t="s">
        <v>19728</v>
      </c>
      <c r="L212" s="586" t="s">
        <v>19729</v>
      </c>
      <c r="M212" s="586" t="str">
        <f t="shared" ref="M212:M275" si="30">E212</f>
        <v xml:space="preserve">Para poder EXPORTAR las preguntas a otro Excel, el archivo: </v>
      </c>
      <c r="N212" s="146" t="s">
        <v>115</v>
      </c>
      <c r="AF212" s="146" t="s">
        <v>115</v>
      </c>
    </row>
    <row r="213" spans="1:32" outlineLevel="1" x14ac:dyDescent="0.25">
      <c r="A213" s="317" t="str">
        <f t="shared" si="29"/>
        <v>Z_TX_04_2_</v>
      </c>
      <c r="B213" s="317" t="str">
        <f t="shared" si="28"/>
        <v>TX</v>
      </c>
      <c r="C213" s="317" t="s">
        <v>539</v>
      </c>
      <c r="D213" s="658"/>
      <c r="E213" s="585" t="str">
        <f>IFERROR(IF(D213&lt;&gt;"",D213,HLOOKUP($E$2,$F$2:K213,ROW(D213)-1,0)),F213)</f>
        <v xml:space="preserve">
debe estar en el DIRECTORIO en el que estás TRABAJANDO: 
</v>
      </c>
      <c r="F213" s="585" t="s">
        <v>18499</v>
      </c>
      <c r="G213" s="585" t="s">
        <v>18500</v>
      </c>
      <c r="H213" s="585" t="s">
        <v>18501</v>
      </c>
      <c r="I213" s="585" t="s">
        <v>18502</v>
      </c>
      <c r="J213" s="585" t="s">
        <v>18503</v>
      </c>
      <c r="K213" s="585" t="s">
        <v>18504</v>
      </c>
      <c r="L213" s="585" t="s">
        <v>19004</v>
      </c>
      <c r="M213" s="585" t="str">
        <f t="shared" si="30"/>
        <v xml:space="preserve">
debe estar en el DIRECTORIO en el que estás TRABAJANDO: 
</v>
      </c>
      <c r="N213" s="146" t="s">
        <v>115</v>
      </c>
      <c r="AF213" s="146" t="s">
        <v>115</v>
      </c>
    </row>
    <row r="214" spans="1:32" outlineLevel="1" x14ac:dyDescent="0.25">
      <c r="A214" s="318" t="str">
        <f>$A$1&amp;B214&amp;"_"&amp;C214&amp;"_"&amp;$A$2</f>
        <v>Z_TX_04_3_</v>
      </c>
      <c r="B214" s="318" t="str">
        <f t="shared" si="28"/>
        <v>TX</v>
      </c>
      <c r="C214" s="318" t="s">
        <v>540</v>
      </c>
      <c r="D214" s="687"/>
      <c r="E214" s="586" t="str">
        <f>IFERROR(IF(D214&lt;&gt;"",D214,HLOOKUP($E$2,$F$2:K214,ROW(D214)-1,0)),F214)</f>
        <v xml:space="preserve">
BUSCA EL ARCHIVO Y CÓPIALO EN ESTE DIRECTORIO PARA PODER CONTINUAR.</v>
      </c>
      <c r="F214" s="586" t="s">
        <v>542</v>
      </c>
      <c r="G214" s="586" t="s">
        <v>543</v>
      </c>
      <c r="H214" s="586" t="s">
        <v>546</v>
      </c>
      <c r="I214" s="586" t="s">
        <v>545</v>
      </c>
      <c r="J214" s="586" t="s">
        <v>544</v>
      </c>
      <c r="K214" s="586" t="s">
        <v>18064</v>
      </c>
      <c r="L214" s="586" t="s">
        <v>19005</v>
      </c>
      <c r="M214" s="586" t="str">
        <f t="shared" si="30"/>
        <v xml:space="preserve">
BUSCA EL ARCHIVO Y CÓPIALO EN ESTE DIRECTORIO PARA PODER CONTINUAR.</v>
      </c>
      <c r="N214" s="146" t="s">
        <v>115</v>
      </c>
      <c r="AF214" s="146" t="s">
        <v>115</v>
      </c>
    </row>
    <row r="215" spans="1:32" outlineLevel="1" collapsed="1" x14ac:dyDescent="0.25">
      <c r="A215" s="317" t="str">
        <f t="shared" si="29"/>
        <v>Z_TX_05_</v>
      </c>
      <c r="B215" s="317" t="str">
        <f t="shared" si="28"/>
        <v>TX</v>
      </c>
      <c r="C215" s="686" t="s">
        <v>193</v>
      </c>
      <c r="D215" s="681"/>
      <c r="E215" s="585" t="str">
        <f>IFERROR(IF(D215&lt;&gt;"",D215,HLOOKUP($E$2,$F$2:K215,ROW(D215)-1,0)),F215)</f>
        <v xml:space="preserve">Se van a GUARDAR los datos mostrados en el FORMULARIO como una NUEVA pregunta. 
El Número de la pregunta es </v>
      </c>
      <c r="F215" s="585" t="s">
        <v>1322</v>
      </c>
      <c r="G215" s="585" t="s">
        <v>1323</v>
      </c>
      <c r="H215" s="585" t="s">
        <v>18065</v>
      </c>
      <c r="I215" s="585" t="s">
        <v>1324</v>
      </c>
      <c r="J215" s="585" t="s">
        <v>1325</v>
      </c>
      <c r="K215" s="585" t="s">
        <v>1326</v>
      </c>
      <c r="L215" s="585" t="s">
        <v>19006</v>
      </c>
      <c r="M215" s="585" t="str">
        <f t="shared" si="30"/>
        <v xml:space="preserve">Se van a GUARDAR los datos mostrados en el FORMULARIO como una NUEVA pregunta. 
El Número de la pregunta es </v>
      </c>
      <c r="N215" s="146" t="s">
        <v>115</v>
      </c>
      <c r="AF215" s="146" t="s">
        <v>115</v>
      </c>
    </row>
    <row r="216" spans="1:32" outlineLevel="1" x14ac:dyDescent="0.25">
      <c r="A216" s="318" t="str">
        <f t="shared" si="29"/>
        <v>Z_TX_06_</v>
      </c>
      <c r="B216" s="318" t="str">
        <f t="shared" si="28"/>
        <v>TX</v>
      </c>
      <c r="C216" s="318" t="s">
        <v>194</v>
      </c>
      <c r="D216" s="659"/>
      <c r="E216" s="586" t="str">
        <f>IFERROR(IF(D216&lt;&gt;"",D216,HLOOKUP($E$2,$F$2:K216,ROW(D216)-1,0)),F216)</f>
        <v>Las casillas en NARANJA no pueden estar vacías.
Rellena BIEN los datos antes de GUARDAR.</v>
      </c>
      <c r="F216" s="586" t="s">
        <v>534</v>
      </c>
      <c r="G216" s="586" t="s">
        <v>1171</v>
      </c>
      <c r="H216" s="586" t="s">
        <v>535</v>
      </c>
      <c r="I216" s="586" t="s">
        <v>536</v>
      </c>
      <c r="J216" s="586" t="s">
        <v>537</v>
      </c>
      <c r="K216" s="586" t="s">
        <v>834</v>
      </c>
      <c r="L216" s="586" t="s">
        <v>19007</v>
      </c>
      <c r="M216" s="586" t="str">
        <f t="shared" si="30"/>
        <v>Las casillas en NARANJA no pueden estar vacías.
Rellena BIEN los datos antes de GUARDAR.</v>
      </c>
      <c r="N216" s="146" t="s">
        <v>115</v>
      </c>
      <c r="AF216" s="146" t="s">
        <v>115</v>
      </c>
    </row>
    <row r="217" spans="1:32" outlineLevel="1" x14ac:dyDescent="0.25">
      <c r="A217" s="317" t="str">
        <f t="shared" si="29"/>
        <v>Z_TX_07_</v>
      </c>
      <c r="B217" s="317" t="str">
        <f t="shared" si="28"/>
        <v>TX</v>
      </c>
      <c r="C217" s="317" t="s">
        <v>195</v>
      </c>
      <c r="D217" s="681"/>
      <c r="E217" s="585" t="str">
        <f>IFERROR(IF(D217&lt;&gt;"",D217,HLOOKUP($E$2,$F$2:K217,ROW(D217)-1,0)),F217)</f>
        <v>La puntuación TOTAL de las respuestas CORRECTAS debe ser igual a 100.
Cambia los datos antes de GUARDAR.</v>
      </c>
      <c r="F217" s="585" t="s">
        <v>875</v>
      </c>
      <c r="G217" s="585" t="s">
        <v>876</v>
      </c>
      <c r="H217" s="585" t="s">
        <v>1170</v>
      </c>
      <c r="I217" s="585" t="s">
        <v>877</v>
      </c>
      <c r="J217" s="585" t="s">
        <v>878</v>
      </c>
      <c r="K217" s="585" t="s">
        <v>879</v>
      </c>
      <c r="L217" s="585" t="s">
        <v>19008</v>
      </c>
      <c r="M217" s="585" t="str">
        <f t="shared" si="30"/>
        <v>La puntuación TOTAL de las respuestas CORRECTAS debe ser igual a 100.
Cambia los datos antes de GUARDAR.</v>
      </c>
      <c r="N217" s="146" t="s">
        <v>115</v>
      </c>
      <c r="AF217" s="146" t="s">
        <v>115</v>
      </c>
    </row>
    <row r="218" spans="1:32" outlineLevel="1" x14ac:dyDescent="0.25">
      <c r="A218" s="318" t="str">
        <f t="shared" si="29"/>
        <v>Z_TX_08_1_</v>
      </c>
      <c r="B218" s="318" t="str">
        <f t="shared" si="28"/>
        <v>TX</v>
      </c>
      <c r="C218" s="318" t="s">
        <v>1320</v>
      </c>
      <c r="D218" s="659"/>
      <c r="E218" s="586" t="str">
        <f>IFERROR(IF(D218&lt;&gt;"",D218,HLOOKUP($E$2,$F$2:K218,ROW(D218)-1,0)),F218)</f>
        <v xml:space="preserve">Se ha guardado la pregunta Nº </v>
      </c>
      <c r="F218" s="586" t="s">
        <v>1327</v>
      </c>
      <c r="G218" s="586" t="s">
        <v>1328</v>
      </c>
      <c r="H218" s="586" t="s">
        <v>1329</v>
      </c>
      <c r="I218" s="586" t="s">
        <v>1330</v>
      </c>
      <c r="J218" s="586" t="s">
        <v>1331</v>
      </c>
      <c r="K218" s="586" t="s">
        <v>1332</v>
      </c>
      <c r="L218" s="586" t="s">
        <v>19724</v>
      </c>
      <c r="M218" s="586" t="str">
        <f t="shared" si="30"/>
        <v xml:space="preserve">Se ha guardado la pregunta Nº </v>
      </c>
      <c r="N218" s="146" t="s">
        <v>115</v>
      </c>
      <c r="AF218" s="146" t="s">
        <v>115</v>
      </c>
    </row>
    <row r="219" spans="1:32" outlineLevel="1" x14ac:dyDescent="0.25">
      <c r="A219" s="317" t="str">
        <f>$A$1&amp;B219&amp;"_"&amp;C219&amp;"_"&amp;$A$2</f>
        <v>Z_TX_08_2_</v>
      </c>
      <c r="B219" s="317" t="str">
        <f t="shared" si="28"/>
        <v>TX</v>
      </c>
      <c r="C219" s="317" t="s">
        <v>1321</v>
      </c>
      <c r="D219" s="681"/>
      <c r="E219" s="585" t="str">
        <f>IFERROR(IF(D219&lt;&gt;"",D219,HLOOKUP($E$2,$F$2:K219,ROW(D219)-1,0)),F219)</f>
        <v>.
¿Deseas CONSERVAR los datos de la pregunta anterior en el formulario para escribir sobre ellos?</v>
      </c>
      <c r="F219" s="585" t="s">
        <v>1333</v>
      </c>
      <c r="G219" s="585" t="s">
        <v>19735</v>
      </c>
      <c r="H219" s="585" t="s">
        <v>19736</v>
      </c>
      <c r="I219" s="585" t="s">
        <v>1334</v>
      </c>
      <c r="J219" s="585" t="s">
        <v>1335</v>
      </c>
      <c r="K219" s="585" t="s">
        <v>1336</v>
      </c>
      <c r="L219" s="585" t="s">
        <v>19737</v>
      </c>
      <c r="M219" s="585" t="str">
        <f t="shared" si="30"/>
        <v>.
¿Deseas CONSERVAR los datos de la pregunta anterior en el formulario para escribir sobre ellos?</v>
      </c>
      <c r="N219" s="146" t="s">
        <v>115</v>
      </c>
      <c r="AF219" s="146" t="s">
        <v>115</v>
      </c>
    </row>
    <row r="220" spans="1:32" outlineLevel="1" x14ac:dyDescent="0.25">
      <c r="A220" s="318" t="str">
        <f t="shared" si="29"/>
        <v>Z_TX_09_</v>
      </c>
      <c r="B220" s="318" t="str">
        <f t="shared" si="28"/>
        <v>TX</v>
      </c>
      <c r="C220" s="318" t="s">
        <v>197</v>
      </c>
      <c r="D220" s="687"/>
      <c r="E220" s="586" t="str">
        <f>IFERROR(IF(D220&lt;&gt;"",D220,HLOOKUP($E$2,$F$2:K220,ROW(D220)-1,0)),F220)</f>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F220" s="586" t="s">
        <v>19754</v>
      </c>
      <c r="G220" s="586" t="s">
        <v>19755</v>
      </c>
      <c r="H220" s="586" t="s">
        <v>19756</v>
      </c>
      <c r="I220" s="586" t="s">
        <v>19757</v>
      </c>
      <c r="J220" s="586" t="s">
        <v>19758</v>
      </c>
      <c r="K220" s="586" t="s">
        <v>19759</v>
      </c>
      <c r="L220" s="586" t="s">
        <v>19760</v>
      </c>
      <c r="M220" s="586" t="str">
        <f t="shared" si="30"/>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N220" s="146" t="s">
        <v>115</v>
      </c>
      <c r="AF220" s="146" t="s">
        <v>115</v>
      </c>
    </row>
    <row r="221" spans="1:32" outlineLevel="1" x14ac:dyDescent="0.25">
      <c r="A221" s="317" t="str">
        <f t="shared" si="29"/>
        <v>Z_TX_10_</v>
      </c>
      <c r="B221" s="317" t="str">
        <f t="shared" si="28"/>
        <v>TX</v>
      </c>
      <c r="C221" s="317" t="s">
        <v>198</v>
      </c>
      <c r="D221" s="681"/>
      <c r="E221" s="585" t="str">
        <f>IFERROR(IF(D221&lt;&gt;"",D221,HLOOKUP($E$2,$F$2:K221,ROW(D221)-1,0)),F221)</f>
        <v>A continuación, debes abrir el archivo donde están las preguntas que quieres importar.</v>
      </c>
      <c r="F221" s="585" t="s">
        <v>880</v>
      </c>
      <c r="G221" s="585" t="s">
        <v>1172</v>
      </c>
      <c r="H221" s="585" t="s">
        <v>547</v>
      </c>
      <c r="I221" s="585" t="s">
        <v>548</v>
      </c>
      <c r="J221" s="585" t="s">
        <v>549</v>
      </c>
      <c r="K221" s="585" t="s">
        <v>835</v>
      </c>
      <c r="L221" s="585" t="s">
        <v>19009</v>
      </c>
      <c r="M221" s="585" t="str">
        <f t="shared" si="30"/>
        <v>A continuación, debes abrir el archivo donde están las preguntas que quieres importar.</v>
      </c>
      <c r="N221" s="146" t="s">
        <v>115</v>
      </c>
      <c r="AF221" s="146" t="s">
        <v>115</v>
      </c>
    </row>
    <row r="222" spans="1:32" outlineLevel="1" x14ac:dyDescent="0.25">
      <c r="A222" s="318" t="str">
        <f t="shared" si="29"/>
        <v>Z_TX_11_</v>
      </c>
      <c r="B222" s="318" t="str">
        <f t="shared" si="28"/>
        <v>TX</v>
      </c>
      <c r="C222" s="318" t="s">
        <v>199</v>
      </c>
      <c r="D222" s="687"/>
      <c r="E222" s="586" t="str">
        <f>IFERROR(IF(D222&lt;&gt;"",D222,HLOOKUP($E$2,$F$2:K222,ROW(D222)-1,0)),F222)</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22" s="586" t="s">
        <v>19525</v>
      </c>
      <c r="G222" s="586" t="s">
        <v>19588</v>
      </c>
      <c r="H222" s="586" t="s">
        <v>19589</v>
      </c>
      <c r="I222" s="586" t="s">
        <v>19590</v>
      </c>
      <c r="J222" s="586" t="s">
        <v>19591</v>
      </c>
      <c r="K222" s="586" t="s">
        <v>19592</v>
      </c>
      <c r="L222" s="586" t="s">
        <v>19593</v>
      </c>
      <c r="M222" s="586" t="str">
        <f t="shared" si="30"/>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22" s="146" t="s">
        <v>115</v>
      </c>
      <c r="AF222" s="146" t="s">
        <v>115</v>
      </c>
    </row>
    <row r="223" spans="1:32" outlineLevel="1" x14ac:dyDescent="0.25">
      <c r="A223" s="317" t="str">
        <f t="shared" si="29"/>
        <v>Z_TX_12_</v>
      </c>
      <c r="B223" s="317" t="str">
        <f t="shared" si="28"/>
        <v>TX</v>
      </c>
      <c r="C223" s="317" t="s">
        <v>200</v>
      </c>
      <c r="D223" s="681"/>
      <c r="E223" s="585" t="str">
        <f>IFERROR(IF(D223&lt;&gt;"",D223,HLOOKUP($E$2,$F$2:K223,ROW(D223)-1,0)),F223)</f>
        <v>Puedes INSERTAR imágenes que tengas en GOOGLE DRIVE o DROPBOX.
Para ello, debes compartirla pinchando en 
                 - CUALQUIER PERSONA CON EL ENLACE - 
y pegar el enlace en el siguiente mensaje.</v>
      </c>
      <c r="F223" s="585" t="s">
        <v>550</v>
      </c>
      <c r="G223" s="585" t="s">
        <v>553</v>
      </c>
      <c r="H223" s="585" t="s">
        <v>1173</v>
      </c>
      <c r="I223" s="585" t="s">
        <v>552</v>
      </c>
      <c r="J223" s="585" t="s">
        <v>551</v>
      </c>
      <c r="K223" s="585" t="s">
        <v>836</v>
      </c>
      <c r="L223" s="585" t="s">
        <v>19010</v>
      </c>
      <c r="M223" s="585" t="str">
        <f t="shared" si="30"/>
        <v>Puedes INSERTAR imágenes que tengas en GOOGLE DRIVE o DROPBOX.
Para ello, debes compartirla pinchando en 
                 - CUALQUIER PERSONA CON EL ENLACE - 
y pegar el enlace en el siguiente mensaje.</v>
      </c>
      <c r="N223" s="146" t="s">
        <v>115</v>
      </c>
      <c r="AF223" s="146" t="s">
        <v>115</v>
      </c>
    </row>
    <row r="224" spans="1:32" outlineLevel="1" x14ac:dyDescent="0.25">
      <c r="A224" s="318" t="str">
        <f t="shared" si="29"/>
        <v>Z_TX_13_</v>
      </c>
      <c r="B224" s="318" t="str">
        <f t="shared" si="28"/>
        <v>TX</v>
      </c>
      <c r="C224" s="318" t="s">
        <v>201</v>
      </c>
      <c r="D224" s="687"/>
      <c r="E224" s="586" t="str">
        <f>IFERROR(IF(D224&lt;&gt;"",D224,HLOOKUP($E$2,$F$2:K224,ROW(D224)-1,0)),F224)</f>
        <v>Escribe la URL de la imagen que quieres insertar.</v>
      </c>
      <c r="F224" s="586" t="s">
        <v>1108</v>
      </c>
      <c r="G224" s="586" t="s">
        <v>554</v>
      </c>
      <c r="H224" s="586" t="s">
        <v>557</v>
      </c>
      <c r="I224" s="586" t="s">
        <v>555</v>
      </c>
      <c r="J224" s="586" t="s">
        <v>556</v>
      </c>
      <c r="K224" s="586" t="s">
        <v>837</v>
      </c>
      <c r="L224" s="586" t="s">
        <v>19011</v>
      </c>
      <c r="M224" s="586" t="str">
        <f t="shared" si="30"/>
        <v>Escribe la URL de la imagen que quieres insertar.</v>
      </c>
      <c r="N224" s="146" t="s">
        <v>115</v>
      </c>
      <c r="AF224" s="146" t="s">
        <v>115</v>
      </c>
    </row>
    <row r="225" spans="1:32" outlineLevel="1" x14ac:dyDescent="0.25">
      <c r="A225" s="317" t="str">
        <f t="shared" si="29"/>
        <v>Z_TX_14_</v>
      </c>
      <c r="B225" s="317" t="str">
        <f t="shared" si="28"/>
        <v>TX</v>
      </c>
      <c r="C225" s="317" t="s">
        <v>202</v>
      </c>
      <c r="D225" s="658"/>
      <c r="E225" s="585" t="str">
        <f>IFERROR(IF(D225&lt;&gt;"",D225,HLOOKUP($E$2,$F$2:K225,ROW(D225)-1,0)),F225)</f>
        <v xml:space="preserve">La URL introducida no es válida.
Asegúrate de insertar una URL adecuada.
</v>
      </c>
      <c r="F225" s="585" t="s">
        <v>709</v>
      </c>
      <c r="G225" s="585" t="s">
        <v>561</v>
      </c>
      <c r="H225" s="585" t="s">
        <v>558</v>
      </c>
      <c r="I225" s="585" t="s">
        <v>560</v>
      </c>
      <c r="J225" s="585" t="s">
        <v>559</v>
      </c>
      <c r="K225" s="585" t="s">
        <v>838</v>
      </c>
      <c r="L225" s="585" t="s">
        <v>19012</v>
      </c>
      <c r="M225" s="585" t="str">
        <f t="shared" si="30"/>
        <v xml:space="preserve">La URL introducida no es válida.
Asegúrate de insertar una URL adecuada.
</v>
      </c>
      <c r="N225" s="146" t="s">
        <v>115</v>
      </c>
      <c r="AF225" s="146" t="s">
        <v>115</v>
      </c>
    </row>
    <row r="226" spans="1:32" outlineLevel="1" x14ac:dyDescent="0.25">
      <c r="A226" s="318" t="str">
        <f t="shared" si="29"/>
        <v>Z_TX_15_</v>
      </c>
      <c r="B226" s="318" t="str">
        <f t="shared" si="28"/>
        <v>TX</v>
      </c>
      <c r="C226" s="318" t="s">
        <v>203</v>
      </c>
      <c r="D226" s="687"/>
      <c r="E226" s="586" t="str">
        <f>IFERROR(IF(D226&lt;&gt;"",D226,HLOOKUP($E$2,$F$2:K226,ROW(D226)-1,0)),F226)</f>
        <v>Escribe el ANCHO que quieres que tenga la imagen. 
Si no sabes qué tamaño quieres, puedes dejarlo en blanco, y se tomará el ancho por defecto de la imagen, pero NO SE PUEDE PONER CERO (0).</v>
      </c>
      <c r="F226" s="586" t="s">
        <v>19173</v>
      </c>
      <c r="G226" s="586" t="s">
        <v>1174</v>
      </c>
      <c r="H226" s="586" t="s">
        <v>1175</v>
      </c>
      <c r="I226" s="586" t="s">
        <v>562</v>
      </c>
      <c r="J226" s="586" t="s">
        <v>563</v>
      </c>
      <c r="K226" s="586" t="s">
        <v>18066</v>
      </c>
      <c r="L226" s="586" t="s">
        <v>19013</v>
      </c>
      <c r="M226" s="586" t="str">
        <f t="shared" si="30"/>
        <v>Escribe el ANCHO que quieres que tenga la imagen. 
Si no sabes qué tamaño quieres, puedes dejarlo en blanco, y se tomará el ancho por defecto de la imagen, pero NO SE PUEDE PONER CERO (0).</v>
      </c>
      <c r="N226" s="146" t="s">
        <v>115</v>
      </c>
      <c r="AF226" s="146" t="s">
        <v>115</v>
      </c>
    </row>
    <row r="227" spans="1:32" outlineLevel="1" x14ac:dyDescent="0.25">
      <c r="A227" s="317" t="str">
        <f t="shared" si="29"/>
        <v>Z_TX_16_</v>
      </c>
      <c r="B227" s="317" t="str">
        <f t="shared" si="28"/>
        <v>TX</v>
      </c>
      <c r="C227" s="317" t="s">
        <v>204</v>
      </c>
      <c r="D227" s="681"/>
      <c r="E227" s="585" t="str">
        <f>IFERROR(IF(D227&lt;&gt;"",D227,HLOOKUP($E$2,$F$2:K227,ROW(D227)-1,0)),F227)</f>
        <v>Escribe la ALTURA que quieres que tenga la imagen. 
Si no sabes qué tamaño quieres, puedes dejarlo en blanco, y se tomará el ancho por defecto de la imagen, pero NO SE PUEDE PONER CERO (0).</v>
      </c>
      <c r="F227" s="585" t="s">
        <v>564</v>
      </c>
      <c r="G227" s="585" t="s">
        <v>1176</v>
      </c>
      <c r="H227" s="585" t="s">
        <v>1177</v>
      </c>
      <c r="I227" s="585" t="s">
        <v>566</v>
      </c>
      <c r="J227" s="585" t="s">
        <v>565</v>
      </c>
      <c r="K227" s="585" t="s">
        <v>18067</v>
      </c>
      <c r="L227" s="585" t="s">
        <v>19014</v>
      </c>
      <c r="M227" s="585" t="str">
        <f t="shared" si="30"/>
        <v>Escribe la ALTURA que quieres que tenga la imagen. 
Si no sabes qué tamaño quieres, puedes dejarlo en blanco, y se tomará el ancho por defecto de la imagen, pero NO SE PUEDE PONER CERO (0).</v>
      </c>
      <c r="N227" s="146" t="s">
        <v>115</v>
      </c>
      <c r="AF227" s="146" t="s">
        <v>115</v>
      </c>
    </row>
    <row r="228" spans="1:32" outlineLevel="1" x14ac:dyDescent="0.25">
      <c r="A228" s="318" t="str">
        <f t="shared" si="29"/>
        <v>Z_TX_17_</v>
      </c>
      <c r="B228" s="318" t="str">
        <f t="shared" si="28"/>
        <v>TX</v>
      </c>
      <c r="C228" s="318" t="s">
        <v>205</v>
      </c>
      <c r="D228" s="687"/>
      <c r="E228" s="586" t="str">
        <f>IFERROR(IF(D228&lt;&gt;"",D228,HLOOKUP($E$2,$F$2:K228,ROW(D228)-1,0)),F228)</f>
        <v>El número inicial de la pregunta a exportar debe ser superior al número menor del banco de preguntas.</v>
      </c>
      <c r="F228" s="586" t="s">
        <v>567</v>
      </c>
      <c r="G228" s="586" t="s">
        <v>568</v>
      </c>
      <c r="H228" s="586" t="s">
        <v>1178</v>
      </c>
      <c r="I228" s="586" t="s">
        <v>569</v>
      </c>
      <c r="J228" s="586" t="s">
        <v>570</v>
      </c>
      <c r="K228" s="586" t="s">
        <v>839</v>
      </c>
      <c r="L228" s="586" t="s">
        <v>19015</v>
      </c>
      <c r="M228" s="586" t="str">
        <f t="shared" si="30"/>
        <v>El número inicial de la pregunta a exportar debe ser superior al número menor del banco de preguntas.</v>
      </c>
      <c r="N228" s="146" t="s">
        <v>115</v>
      </c>
      <c r="AF228" s="146" t="s">
        <v>115</v>
      </c>
    </row>
    <row r="229" spans="1:32" outlineLevel="1" x14ac:dyDescent="0.25">
      <c r="A229" s="317" t="str">
        <f t="shared" si="29"/>
        <v>Z_TX_18_</v>
      </c>
      <c r="B229" s="317" t="str">
        <f t="shared" si="28"/>
        <v>TX</v>
      </c>
      <c r="C229" s="317" t="s">
        <v>206</v>
      </c>
      <c r="D229" s="681"/>
      <c r="E229" s="585" t="str">
        <f>IFERROR(IF(D229&lt;&gt;"",D229,HLOOKUP($E$2,$F$2:K229,ROW(D229)-1,0)),F229)</f>
        <v>El número final de la pregunta a exportar debe ser inferior al número mayor del banco de preguntas.</v>
      </c>
      <c r="F229" s="585" t="s">
        <v>572</v>
      </c>
      <c r="G229" s="585" t="s">
        <v>575</v>
      </c>
      <c r="H229" s="585" t="s">
        <v>571</v>
      </c>
      <c r="I229" s="585" t="s">
        <v>574</v>
      </c>
      <c r="J229" s="585" t="s">
        <v>573</v>
      </c>
      <c r="K229" s="585" t="s">
        <v>840</v>
      </c>
      <c r="L229" s="585" t="s">
        <v>19016</v>
      </c>
      <c r="M229" s="585" t="str">
        <f t="shared" si="30"/>
        <v>El número final de la pregunta a exportar debe ser inferior al número mayor del banco de preguntas.</v>
      </c>
      <c r="N229" s="146" t="s">
        <v>115</v>
      </c>
      <c r="AF229" s="146" t="s">
        <v>115</v>
      </c>
    </row>
    <row r="230" spans="1:32" outlineLevel="1" x14ac:dyDescent="0.25">
      <c r="A230" s="318" t="str">
        <f t="shared" si="29"/>
        <v>Z_TX_19_</v>
      </c>
      <c r="B230" s="318" t="str">
        <f t="shared" si="28"/>
        <v>TX</v>
      </c>
      <c r="C230" s="318" t="s">
        <v>207</v>
      </c>
      <c r="D230" s="687"/>
      <c r="E230" s="586" t="str">
        <f>IFERROR(IF(D230&lt;&gt;"",D230,HLOOKUP($E$2,$F$2:K230,ROW(D230)-1,0)),F230)</f>
        <v>El número final de la pregunta a exportar debe ser superior al número menor del banco de preguntas.</v>
      </c>
      <c r="F230" s="586" t="s">
        <v>577</v>
      </c>
      <c r="G230" s="586" t="s">
        <v>576</v>
      </c>
      <c r="H230" s="586" t="s">
        <v>580</v>
      </c>
      <c r="I230" s="586" t="s">
        <v>578</v>
      </c>
      <c r="J230" s="586" t="s">
        <v>579</v>
      </c>
      <c r="K230" s="586" t="s">
        <v>841</v>
      </c>
      <c r="L230" s="586" t="s">
        <v>19017</v>
      </c>
      <c r="M230" s="586" t="str">
        <f t="shared" si="30"/>
        <v>El número final de la pregunta a exportar debe ser superior al número menor del banco de preguntas.</v>
      </c>
      <c r="N230" s="146" t="s">
        <v>115</v>
      </c>
      <c r="AF230" s="146" t="s">
        <v>115</v>
      </c>
    </row>
    <row r="231" spans="1:32" outlineLevel="1" x14ac:dyDescent="0.25">
      <c r="A231" s="317" t="str">
        <f t="shared" si="29"/>
        <v>Z_TX_20_</v>
      </c>
      <c r="B231" s="317" t="str">
        <f t="shared" si="28"/>
        <v>TX</v>
      </c>
      <c r="C231" s="317" t="s">
        <v>208</v>
      </c>
      <c r="D231" s="658"/>
      <c r="E231" s="585" t="str">
        <f>IFERROR(IF(D231&lt;&gt;"",D231,HLOOKUP($E$2,$F$2:K231,ROW(D231)-1,0)),F231)</f>
        <v>Revisa los datos en la pantalla
DATOS GENERALES.</v>
      </c>
      <c r="F231" s="585" t="s">
        <v>19174</v>
      </c>
      <c r="G231" s="585" t="s">
        <v>19175</v>
      </c>
      <c r="H231" s="585" t="s">
        <v>19176</v>
      </c>
      <c r="I231" s="585" t="s">
        <v>19177</v>
      </c>
      <c r="J231" s="585" t="s">
        <v>19178</v>
      </c>
      <c r="K231" s="585" t="s">
        <v>19179</v>
      </c>
      <c r="L231" s="585" t="s">
        <v>19180</v>
      </c>
      <c r="M231" s="585" t="str">
        <f t="shared" si="30"/>
        <v>Revisa los datos en la pantalla
DATOS GENERALES.</v>
      </c>
      <c r="N231" s="146" t="s">
        <v>115</v>
      </c>
      <c r="AF231" s="146" t="s">
        <v>115</v>
      </c>
    </row>
    <row r="232" spans="1:32" outlineLevel="1" x14ac:dyDescent="0.25">
      <c r="A232" s="688" t="str">
        <f t="shared" si="29"/>
        <v>Z_TX_21_</v>
      </c>
      <c r="B232" s="318" t="str">
        <f t="shared" si="28"/>
        <v>TX</v>
      </c>
      <c r="C232" s="318" t="s">
        <v>209</v>
      </c>
      <c r="D232" s="687"/>
      <c r="E232" s="586" t="str">
        <f>IFERROR(IF(D232&lt;&gt;"",D232,HLOOKUP($E$2,$F$2:K232,ROW(D232)-1,0)),F232)</f>
        <v>No tienes acceso a Internet.
Cuando uses FastTest PlugIn con acceso a Internet, se podrá verificar si estás trabajando con la úlitma versión.</v>
      </c>
      <c r="F232" s="586" t="s">
        <v>19509</v>
      </c>
      <c r="G232" s="586" t="s">
        <v>19599</v>
      </c>
      <c r="H232" s="586" t="s">
        <v>19598</v>
      </c>
      <c r="I232" s="586" t="s">
        <v>19597</v>
      </c>
      <c r="J232" s="586" t="s">
        <v>19596</v>
      </c>
      <c r="K232" s="586" t="s">
        <v>19595</v>
      </c>
      <c r="L232" s="586" t="s">
        <v>19594</v>
      </c>
      <c r="M232" s="586" t="str">
        <f t="shared" si="30"/>
        <v>No tienes acceso a Internet.
Cuando uses FastTest PlugIn con acceso a Internet, se podrá verificar si estás trabajando con la úlitma versión.</v>
      </c>
      <c r="N232" s="146" t="s">
        <v>115</v>
      </c>
      <c r="AF232" s="146" t="s">
        <v>115</v>
      </c>
    </row>
    <row r="233" spans="1:32" outlineLevel="1" x14ac:dyDescent="0.25">
      <c r="A233" s="691" t="str">
        <f t="shared" si="29"/>
        <v>Z_TX_22_</v>
      </c>
      <c r="B233" s="317" t="str">
        <f t="shared" si="28"/>
        <v>TX</v>
      </c>
      <c r="C233" s="317" t="s">
        <v>210</v>
      </c>
      <c r="D233" s="658"/>
      <c r="E233" s="585" t="str">
        <f>IFERROR(IF(D233&lt;&gt;"",D233,HLOOKUP($E$2,$F$2:K233,ROW(D233)-1,0)),F233)</f>
        <v>Hay una versión nueva de la aplicación.
En el siguiente enlace puedes descargártela.</v>
      </c>
      <c r="F233" s="585" t="s">
        <v>19510</v>
      </c>
      <c r="G233" s="585" t="s">
        <v>19600</v>
      </c>
      <c r="H233" s="585" t="s">
        <v>19601</v>
      </c>
      <c r="I233" s="585" t="s">
        <v>19602</v>
      </c>
      <c r="J233" s="585" t="s">
        <v>19603</v>
      </c>
      <c r="K233" s="585" t="s">
        <v>19604</v>
      </c>
      <c r="L233" s="585" t="s">
        <v>19608</v>
      </c>
      <c r="M233" s="585" t="str">
        <f t="shared" si="30"/>
        <v>Hay una versión nueva de la aplicación.
En el siguiente enlace puedes descargártela.</v>
      </c>
      <c r="N233" s="146" t="s">
        <v>115</v>
      </c>
      <c r="AF233" s="146" t="s">
        <v>115</v>
      </c>
    </row>
    <row r="234" spans="1:32" outlineLevel="1" x14ac:dyDescent="0.25">
      <c r="A234" s="318" t="str">
        <f t="shared" si="29"/>
        <v>Z_TX_23_1_</v>
      </c>
      <c r="B234" s="318" t="str">
        <f t="shared" si="28"/>
        <v>TX</v>
      </c>
      <c r="C234" s="318" t="s">
        <v>581</v>
      </c>
      <c r="D234" s="659"/>
      <c r="E234" s="586" t="str">
        <f>IFERROR(IF(D234&lt;&gt;"",D234,HLOOKUP($E$2,$F$2:K234,ROW(D234)-1,0)),F234)</f>
        <v>Has seleccionado ir a FORMULARIO Tipo:</v>
      </c>
      <c r="F234" s="586" t="s">
        <v>18258</v>
      </c>
      <c r="G234" s="586" t="s">
        <v>18259</v>
      </c>
      <c r="H234" s="586" t="s">
        <v>18260</v>
      </c>
      <c r="I234" s="586" t="s">
        <v>18261</v>
      </c>
      <c r="J234" s="586" t="s">
        <v>18262</v>
      </c>
      <c r="K234" s="586" t="s">
        <v>18263</v>
      </c>
      <c r="L234" s="586" t="s">
        <v>19018</v>
      </c>
      <c r="M234" s="586" t="str">
        <f t="shared" si="30"/>
        <v>Has seleccionado ir a FORMULARIO Tipo:</v>
      </c>
      <c r="N234" s="146" t="s">
        <v>115</v>
      </c>
      <c r="AF234" s="146" t="s">
        <v>115</v>
      </c>
    </row>
    <row r="235" spans="1:32" outlineLevel="1" x14ac:dyDescent="0.25">
      <c r="A235" s="317" t="str">
        <f>$A$1&amp;B235&amp;"_"&amp;C235&amp;"_"&amp;$A$2</f>
        <v>Z_TX_23_2_</v>
      </c>
      <c r="B235" s="317" t="str">
        <f t="shared" si="28"/>
        <v>TX</v>
      </c>
      <c r="C235" s="317" t="s">
        <v>582</v>
      </c>
      <c r="D235" s="658"/>
      <c r="E235" s="585" t="str">
        <f>IFERROR(IF(D235&lt;&gt;"",D235,HLOOKUP($E$2,$F$2:K235,ROW(D235)-1,0)),F235)</f>
        <v>Podrás introducir preguntas UNA a UNA.</v>
      </c>
      <c r="F235" s="585" t="s">
        <v>19268</v>
      </c>
      <c r="G235" s="585" t="s">
        <v>19269</v>
      </c>
      <c r="H235" s="585" t="s">
        <v>19270</v>
      </c>
      <c r="I235" s="585" t="s">
        <v>19271</v>
      </c>
      <c r="J235" s="585" t="s">
        <v>19272</v>
      </c>
      <c r="K235" s="585" t="s">
        <v>19273</v>
      </c>
      <c r="L235" s="585" t="s">
        <v>19274</v>
      </c>
      <c r="M235" s="585" t="str">
        <f t="shared" si="30"/>
        <v>Podrás introducir preguntas UNA a UNA.</v>
      </c>
      <c r="N235" s="146" t="s">
        <v>115</v>
      </c>
      <c r="AF235" s="146" t="s">
        <v>115</v>
      </c>
    </row>
    <row r="236" spans="1:32" outlineLevel="1" x14ac:dyDescent="0.25">
      <c r="A236" s="318" t="str">
        <f t="shared" si="29"/>
        <v>Z_TX_24_</v>
      </c>
      <c r="B236" s="318" t="str">
        <f t="shared" si="28"/>
        <v>TX</v>
      </c>
      <c r="C236" s="318" t="s">
        <v>212</v>
      </c>
      <c r="D236" s="687"/>
      <c r="E236" s="586" t="str">
        <f>IFERROR(IF(D236&lt;&gt;"",D236,HLOOKUP($E$2,$F$2:K236,ROW(D236)-1,0)),F236)</f>
        <v>¿Estás seguro que quieres LIMPIAR los datos del Formulario?
NO se BORRARÁ ningún dato de las preguntas.</v>
      </c>
      <c r="F236" s="586" t="s">
        <v>19275</v>
      </c>
      <c r="G236" s="586" t="s">
        <v>19276</v>
      </c>
      <c r="H236" s="586" t="s">
        <v>19277</v>
      </c>
      <c r="I236" s="586" t="s">
        <v>19278</v>
      </c>
      <c r="J236" s="586" t="s">
        <v>19279</v>
      </c>
      <c r="K236" s="586" t="s">
        <v>19280</v>
      </c>
      <c r="L236" s="586" t="s">
        <v>19281</v>
      </c>
      <c r="M236" s="586" t="str">
        <f t="shared" si="30"/>
        <v>¿Estás seguro que quieres LIMPIAR los datos del Formulario?
NO se BORRARÁ ningún dato de las preguntas.</v>
      </c>
      <c r="N236" s="146" t="s">
        <v>115</v>
      </c>
      <c r="AF236" s="146" t="s">
        <v>115</v>
      </c>
    </row>
    <row r="237" spans="1:32" outlineLevel="1" x14ac:dyDescent="0.25">
      <c r="A237" s="688" t="str">
        <f t="shared" si="29"/>
        <v>Z_TX_25_</v>
      </c>
      <c r="B237" s="317" t="str">
        <f t="shared" si="28"/>
        <v>TX</v>
      </c>
      <c r="C237" s="317" t="s">
        <v>213</v>
      </c>
      <c r="D237" s="681"/>
      <c r="E237" s="585" t="str">
        <f>IFERROR(IF(D237&lt;&gt;"",D237,HLOOKUP($E$2,$F$2:K237,ROW(D237)-1,0)),F237)</f>
        <v>No se pueden EXPORTAR ARCHIVOS si estás trabajando en la red, hay que trabajar en un disco duro.</v>
      </c>
      <c r="F237" s="585" t="s">
        <v>19762</v>
      </c>
      <c r="G237" s="585" t="s">
        <v>19763</v>
      </c>
      <c r="H237" s="585" t="s">
        <v>19768</v>
      </c>
      <c r="I237" s="585" t="s">
        <v>19767</v>
      </c>
      <c r="J237" s="585" t="s">
        <v>19766</v>
      </c>
      <c r="K237" s="585" t="s">
        <v>19764</v>
      </c>
      <c r="L237" s="585" t="s">
        <v>19765</v>
      </c>
      <c r="M237" s="585" t="str">
        <f t="shared" si="30"/>
        <v>No se pueden EXPORTAR ARCHIVOS si estás trabajando en la red, hay que trabajar en un disco duro.</v>
      </c>
      <c r="N237" s="146" t="s">
        <v>115</v>
      </c>
      <c r="AF237" s="146" t="s">
        <v>115</v>
      </c>
    </row>
    <row r="238" spans="1:32" outlineLevel="1" x14ac:dyDescent="0.25">
      <c r="A238" s="318" t="str">
        <f t="shared" si="29"/>
        <v>Z_TX_26_</v>
      </c>
      <c r="B238" s="318" t="str">
        <f t="shared" si="28"/>
        <v>TX</v>
      </c>
      <c r="C238" s="318" t="s">
        <v>214</v>
      </c>
      <c r="D238" s="659"/>
      <c r="E238" s="586" t="str">
        <f>IFERROR(IF(D238&lt;&gt;"",D238,HLOOKUP($E$2,$F$2:K238,ROW(D238)-1,0)),F238)</f>
        <v>NO HAY DATOS ALMACENADOS EN LA PREGUNTA SELECCIONADA.</v>
      </c>
      <c r="F238" s="586" t="s">
        <v>19181</v>
      </c>
      <c r="G238" s="586" t="s">
        <v>19182</v>
      </c>
      <c r="H238" s="586" t="s">
        <v>19183</v>
      </c>
      <c r="I238" s="586" t="s">
        <v>19184</v>
      </c>
      <c r="J238" s="586" t="s">
        <v>19185</v>
      </c>
      <c r="K238" s="586" t="s">
        <v>842</v>
      </c>
      <c r="L238" s="586" t="s">
        <v>19186</v>
      </c>
      <c r="M238" s="586" t="str">
        <f t="shared" si="30"/>
        <v>NO HAY DATOS ALMACENADOS EN LA PREGUNTA SELECCIONADA.</v>
      </c>
      <c r="N238" s="146" t="s">
        <v>115</v>
      </c>
      <c r="AF238" s="146" t="s">
        <v>115</v>
      </c>
    </row>
    <row r="239" spans="1:32" outlineLevel="1" x14ac:dyDescent="0.25">
      <c r="A239" s="317" t="str">
        <f t="shared" si="29"/>
        <v>Z_TX_27_1_</v>
      </c>
      <c r="B239" s="317" t="str">
        <f t="shared" si="28"/>
        <v>TX</v>
      </c>
      <c r="C239" s="317" t="s">
        <v>584</v>
      </c>
      <c r="D239" s="658"/>
      <c r="E239" s="585" t="str">
        <f>IFERROR(IF(D239&lt;&gt;"",D239,HLOOKUP($E$2,$F$2:K239,ROW(D239)-1,0)),F239)</f>
        <v xml:space="preserve">¿Estás seguro que quieres BORRAR la pregunta </v>
      </c>
      <c r="F239" s="585" t="s">
        <v>583</v>
      </c>
      <c r="G239" s="585" t="s">
        <v>1179</v>
      </c>
      <c r="H239" s="585" t="s">
        <v>19722</v>
      </c>
      <c r="I239" s="585" t="s">
        <v>591</v>
      </c>
      <c r="J239" s="585" t="s">
        <v>589</v>
      </c>
      <c r="K239" s="585" t="s">
        <v>18068</v>
      </c>
      <c r="L239" s="585" t="s">
        <v>19723</v>
      </c>
      <c r="M239" s="585" t="str">
        <f t="shared" si="30"/>
        <v xml:space="preserve">¿Estás seguro que quieres BORRAR la pregunta </v>
      </c>
      <c r="N239" s="146" t="s">
        <v>115</v>
      </c>
      <c r="AF239" s="146" t="s">
        <v>115</v>
      </c>
    </row>
    <row r="240" spans="1:32" outlineLevel="1" x14ac:dyDescent="0.25">
      <c r="A240" s="318" t="str">
        <f>$A$1&amp;B240&amp;"_"&amp;C240&amp;"_"&amp;$A$2</f>
        <v>Z_TX_27_2_</v>
      </c>
      <c r="B240" s="318" t="str">
        <f t="shared" si="28"/>
        <v>TX</v>
      </c>
      <c r="C240" s="318" t="s">
        <v>585</v>
      </c>
      <c r="D240" s="659"/>
      <c r="E240" s="586" t="str">
        <f>IFERROR(IF(D240&lt;&gt;"",D240,HLOOKUP($E$2,$F$2:K240,ROW(D240)-1,0)),F240)</f>
        <v xml:space="preserve"> del cuestionario?</v>
      </c>
      <c r="F240" s="586" t="s">
        <v>586</v>
      </c>
      <c r="G240" s="586" t="s">
        <v>588</v>
      </c>
      <c r="H240" s="586" t="s">
        <v>587</v>
      </c>
      <c r="I240" s="586" t="s">
        <v>592</v>
      </c>
      <c r="J240" s="586" t="s">
        <v>590</v>
      </c>
      <c r="K240" s="586" t="s">
        <v>843</v>
      </c>
      <c r="L240" s="586" t="s">
        <v>19721</v>
      </c>
      <c r="M240" s="586" t="str">
        <f t="shared" si="30"/>
        <v xml:space="preserve"> del cuestionario?</v>
      </c>
      <c r="N240" s="146" t="s">
        <v>115</v>
      </c>
      <c r="AF240" s="146" t="s">
        <v>115</v>
      </c>
    </row>
    <row r="241" spans="1:32" outlineLevel="1" x14ac:dyDescent="0.25">
      <c r="A241" s="317" t="str">
        <f t="shared" si="29"/>
        <v>Z_TX_28_1_</v>
      </c>
      <c r="B241" s="317" t="str">
        <f t="shared" si="28"/>
        <v>TX</v>
      </c>
      <c r="C241" s="317" t="s">
        <v>593</v>
      </c>
      <c r="D241" s="658"/>
      <c r="E241" s="585" t="str">
        <f>IFERROR(IF(D241&lt;&gt;"",D241,HLOOKUP($E$2,$F$2:K241,ROW(D241)-1,0)),F241)</f>
        <v xml:space="preserve">La pregunta </v>
      </c>
      <c r="F241" s="585" t="s">
        <v>596</v>
      </c>
      <c r="G241" s="585" t="s">
        <v>1180</v>
      </c>
      <c r="H241" s="585" t="s">
        <v>599</v>
      </c>
      <c r="I241" s="585" t="s">
        <v>597</v>
      </c>
      <c r="J241" s="585" t="s">
        <v>598</v>
      </c>
      <c r="K241" s="585" t="s">
        <v>19719</v>
      </c>
      <c r="L241" s="585" t="s">
        <v>19720</v>
      </c>
      <c r="M241" s="585" t="str">
        <f t="shared" si="30"/>
        <v xml:space="preserve">La pregunta </v>
      </c>
      <c r="N241" s="146" t="s">
        <v>115</v>
      </c>
      <c r="AF241" s="146" t="s">
        <v>115</v>
      </c>
    </row>
    <row r="242" spans="1:32" outlineLevel="1" x14ac:dyDescent="0.25">
      <c r="A242" s="318" t="str">
        <f t="shared" si="29"/>
        <v>Z_TX_28_2_</v>
      </c>
      <c r="B242" s="318" t="str">
        <f t="shared" si="28"/>
        <v>TX</v>
      </c>
      <c r="C242" s="318" t="s">
        <v>594</v>
      </c>
      <c r="D242" s="659"/>
      <c r="E242" s="586" t="str">
        <f>IFERROR(IF(D242&lt;&gt;"",D242,HLOOKUP($E$2,$F$2:K242,ROW(D242)-1,0)),F242)</f>
        <v xml:space="preserve"> ha sido borrada del Banco de Preguntas.</v>
      </c>
      <c r="F242" s="586" t="s">
        <v>19187</v>
      </c>
      <c r="G242" s="586" t="s">
        <v>19188</v>
      </c>
      <c r="H242" s="586" t="s">
        <v>19189</v>
      </c>
      <c r="I242" s="586" t="s">
        <v>19190</v>
      </c>
      <c r="J242" s="586" t="s">
        <v>19191</v>
      </c>
      <c r="K242" s="586" t="s">
        <v>19192</v>
      </c>
      <c r="L242" s="586" t="s">
        <v>19193</v>
      </c>
      <c r="M242" s="586" t="str">
        <f t="shared" si="30"/>
        <v xml:space="preserve"> ha sido borrada del Banco de Preguntas.</v>
      </c>
      <c r="N242" s="146" t="s">
        <v>115</v>
      </c>
      <c r="AF242" s="146" t="s">
        <v>115</v>
      </c>
    </row>
    <row r="243" spans="1:32" outlineLevel="1" x14ac:dyDescent="0.25">
      <c r="A243" s="317" t="str">
        <f>$A$1&amp;B243&amp;"_"&amp;C243&amp;"_"&amp;$A$2</f>
        <v>Z_TX_28_3_</v>
      </c>
      <c r="B243" s="317" t="str">
        <f t="shared" si="28"/>
        <v>TX</v>
      </c>
      <c r="C243" s="317" t="s">
        <v>595</v>
      </c>
      <c r="D243" s="658"/>
      <c r="E243" s="585" t="str">
        <f>IFERROR(IF(D243&lt;&gt;"",D243,HLOOKUP($E$2,$F$2:K243,ROW(D243)-1,0)),F243)</f>
        <v xml:space="preserve"> no ha sido borrada del Banco de Preguntas.</v>
      </c>
      <c r="F243" s="585" t="s">
        <v>19195</v>
      </c>
      <c r="G243" s="585" t="s">
        <v>19196</v>
      </c>
      <c r="H243" s="585" t="s">
        <v>19197</v>
      </c>
      <c r="I243" s="585" t="s">
        <v>19717</v>
      </c>
      <c r="J243" s="585" t="s">
        <v>19198</v>
      </c>
      <c r="K243" s="585" t="s">
        <v>19718</v>
      </c>
      <c r="L243" s="585" t="s">
        <v>19194</v>
      </c>
      <c r="M243" s="585" t="str">
        <f t="shared" si="30"/>
        <v xml:space="preserve"> no ha sido borrada del Banco de Preguntas.</v>
      </c>
      <c r="N243" s="146" t="s">
        <v>115</v>
      </c>
      <c r="AF243" s="146" t="s">
        <v>115</v>
      </c>
    </row>
    <row r="244" spans="1:32" outlineLevel="1" x14ac:dyDescent="0.25">
      <c r="A244" s="318" t="str">
        <f t="shared" si="29"/>
        <v>Z_TX_29_</v>
      </c>
      <c r="B244" s="318" t="str">
        <f t="shared" si="28"/>
        <v>TX</v>
      </c>
      <c r="C244" s="318" t="s">
        <v>215</v>
      </c>
      <c r="D244" s="659"/>
      <c r="E244" s="586" t="str">
        <f>IFERROR(IF(D244&lt;&gt;"",D244,HLOOKUP($E$2,$F$2:K244,ROW(D244)-1,0)),F244)</f>
        <v>Si quieres personalizar la lista desplegable de las
          CATEGORÍAS y SUBCATEGORÍAS
pulsa en ACTIVAR.
Cuando la tengas personalizada, pulsa en DESACTIVAR. 
Puedes TENER en la lista desplegable: 
   - Hasta 20 nombres de CATEGORÍAS
   - Hasta 12 nombres de SUBCATEGORÍAS</v>
      </c>
      <c r="F244" s="586" t="s">
        <v>19282</v>
      </c>
      <c r="G244" s="586" t="s">
        <v>19283</v>
      </c>
      <c r="H244" s="586" t="s">
        <v>19284</v>
      </c>
      <c r="I244" s="586" t="s">
        <v>19285</v>
      </c>
      <c r="J244" s="586" t="s">
        <v>19286</v>
      </c>
      <c r="K244" s="586" t="s">
        <v>19287</v>
      </c>
      <c r="L244" s="586" t="s">
        <v>19288</v>
      </c>
      <c r="M244" s="586" t="str">
        <f t="shared" si="30"/>
        <v>Si quieres personalizar la lista desplegable de las
          CATEGORÍAS y SUBCATEGORÍAS
pulsa en ACTIVAR.
Cuando la tengas personalizada, pulsa en DESACTIVAR. 
Puedes TENER en la lista desplegable: 
   - Hasta 20 nombres de CATEGORÍAS
   - Hasta 12 nombres de SUBCATEGORÍAS</v>
      </c>
      <c r="N244" s="146" t="s">
        <v>115</v>
      </c>
      <c r="AF244" s="146" t="s">
        <v>115</v>
      </c>
    </row>
    <row r="245" spans="1:32" outlineLevel="1" x14ac:dyDescent="0.25">
      <c r="A245" s="317" t="str">
        <f t="shared" si="29"/>
        <v>Z_TX_30_</v>
      </c>
      <c r="B245" s="317" t="str">
        <f t="shared" si="28"/>
        <v>TX</v>
      </c>
      <c r="C245" s="317" t="s">
        <v>216</v>
      </c>
      <c r="D245" s="681"/>
      <c r="E245" s="585" t="str">
        <f>IFERROR(IF(D245&lt;&gt;"",D245,HLOOKUP($E$2,$F$2:K245,ROW(D245)-1,0)),F245)</f>
        <v>Si quieres usar CELDAS VARIABLES para las preguntas, pulsa ACTIVAR.
Si NO quieres usarlas , pulsa DESACTIVAR.
Puedes usarlas:
     - Como variables de palabras,
     - Como celdas de EXCEL con FÓRMULAS,
     - Cualquier otra cosa que sepas hacer con EXCEL.</v>
      </c>
      <c r="F245" s="585" t="s">
        <v>19289</v>
      </c>
      <c r="G245" s="585" t="s">
        <v>19290</v>
      </c>
      <c r="H245" s="585" t="s">
        <v>19291</v>
      </c>
      <c r="I245" s="585" t="s">
        <v>19292</v>
      </c>
      <c r="J245" s="585" t="s">
        <v>19293</v>
      </c>
      <c r="K245" s="585" t="s">
        <v>19294</v>
      </c>
      <c r="L245" s="585" t="s">
        <v>19295</v>
      </c>
      <c r="M245" s="585" t="str">
        <f t="shared" si="30"/>
        <v>Si quieres usar CELDAS VARIABLES para las preguntas, pulsa ACTIVAR.
Si NO quieres usarlas , pulsa DESACTIVAR.
Puedes usarlas:
     - Como variables de palabras,
     - Como celdas de EXCEL con FÓRMULAS,
     - Cualquier otra cosa que sepas hacer con EXCEL.</v>
      </c>
      <c r="N245" s="146" t="s">
        <v>115</v>
      </c>
      <c r="AF245" s="146" t="s">
        <v>115</v>
      </c>
    </row>
    <row r="246" spans="1:32" outlineLevel="1" x14ac:dyDescent="0.25">
      <c r="A246" s="318" t="str">
        <f t="shared" si="29"/>
        <v>Z_TX_31_</v>
      </c>
      <c r="B246" s="318" t="str">
        <f t="shared" si="28"/>
        <v>TX</v>
      </c>
      <c r="C246" s="318" t="s">
        <v>217</v>
      </c>
      <c r="D246" s="659"/>
      <c r="E246" s="586" t="str">
        <f>IFERROR(IF(D246&lt;&gt;"",D246,HLOOKUP($E$2,$F$2:K246,ROW(D246)-1,0)),F246)</f>
        <v xml:space="preserve">¿DESEAS REEMPLAZAR EL ARCHIVO EXISTENTE?
</v>
      </c>
      <c r="F246" s="586" t="s">
        <v>600</v>
      </c>
      <c r="G246" s="586" t="s">
        <v>604</v>
      </c>
      <c r="H246" s="586" t="s">
        <v>601</v>
      </c>
      <c r="I246" s="586" t="s">
        <v>603</v>
      </c>
      <c r="J246" s="586" t="s">
        <v>602</v>
      </c>
      <c r="K246" s="586" t="s">
        <v>18069</v>
      </c>
      <c r="L246" s="586" t="s">
        <v>19019</v>
      </c>
      <c r="M246" s="586" t="str">
        <f t="shared" si="30"/>
        <v xml:space="preserve">¿DESEAS REEMPLAZAR EL ARCHIVO EXISTENTE?
</v>
      </c>
      <c r="N246" s="146" t="s">
        <v>115</v>
      </c>
      <c r="AF246" s="146" t="s">
        <v>115</v>
      </c>
    </row>
    <row r="247" spans="1:32" outlineLevel="1" x14ac:dyDescent="0.25">
      <c r="A247" s="317" t="str">
        <f t="shared" si="29"/>
        <v>Z_TX_32_</v>
      </c>
      <c r="B247" s="317" t="str">
        <f t="shared" si="28"/>
        <v>TX</v>
      </c>
      <c r="C247" s="317" t="s">
        <v>218</v>
      </c>
      <c r="D247" s="658"/>
      <c r="E247" s="585" t="str">
        <f>IFERROR(IF(D247&lt;&gt;"",D247,HLOOKUP($E$2,$F$2:K247,ROW(D247)-1,0)),F247)</f>
        <v xml:space="preserve">SE REEMPLAZARÁ EL ARCHIVO: </v>
      </c>
      <c r="F247" s="585" t="s">
        <v>605</v>
      </c>
      <c r="G247" s="585" t="s">
        <v>18070</v>
      </c>
      <c r="H247" s="585" t="s">
        <v>611</v>
      </c>
      <c r="I247" s="585" t="s">
        <v>18071</v>
      </c>
      <c r="J247" s="585" t="s">
        <v>18072</v>
      </c>
      <c r="K247" s="585" t="s">
        <v>18073</v>
      </c>
      <c r="L247" s="585" t="s">
        <v>19020</v>
      </c>
      <c r="M247" s="585" t="str">
        <f t="shared" si="30"/>
        <v xml:space="preserve">SE REEMPLAZARÁ EL ARCHIVO: </v>
      </c>
      <c r="N247" s="146" t="s">
        <v>115</v>
      </c>
      <c r="AF247" s="146" t="s">
        <v>115</v>
      </c>
    </row>
    <row r="248" spans="1:32" outlineLevel="1" x14ac:dyDescent="0.25">
      <c r="A248" s="318" t="str">
        <f t="shared" si="29"/>
        <v>Z_TX_33_</v>
      </c>
      <c r="B248" s="318" t="str">
        <f t="shared" si="28"/>
        <v>TX</v>
      </c>
      <c r="C248" s="318" t="s">
        <v>219</v>
      </c>
      <c r="D248" s="659"/>
      <c r="E248" s="586" t="str">
        <f>IFERROR(IF(D248&lt;&gt;"",D248,HLOOKUP($E$2,$F$2:K248,ROW(D248)-1,0)),F248)</f>
        <v>2. TEXTO</v>
      </c>
      <c r="F248" s="586" t="s">
        <v>19613</v>
      </c>
      <c r="G248" s="586" t="s">
        <v>19614</v>
      </c>
      <c r="H248" s="586" t="s">
        <v>19616</v>
      </c>
      <c r="I248" s="586" t="s">
        <v>19613</v>
      </c>
      <c r="J248" s="586" t="s">
        <v>19621</v>
      </c>
      <c r="K248" s="586" t="s">
        <v>19623</v>
      </c>
      <c r="L248" s="586" t="s">
        <v>19614</v>
      </c>
      <c r="M248" s="586" t="str">
        <f t="shared" si="30"/>
        <v>2. TEXTO</v>
      </c>
      <c r="N248" s="146" t="s">
        <v>115</v>
      </c>
      <c r="AF248" s="146" t="s">
        <v>115</v>
      </c>
    </row>
    <row r="249" spans="1:32" outlineLevel="1" x14ac:dyDescent="0.25">
      <c r="A249" s="317" t="str">
        <f t="shared" si="29"/>
        <v>Z_TX_34_</v>
      </c>
      <c r="B249" s="317" t="str">
        <f t="shared" si="28"/>
        <v>TX</v>
      </c>
      <c r="C249" s="317" t="s">
        <v>220</v>
      </c>
      <c r="D249" s="658"/>
      <c r="E249" s="585" t="str">
        <f>IFERROR(IF(D249&lt;&gt;"",D249,HLOOKUP($E$2,$F$2:K249,ROW(D249)-1,0)),F249)</f>
        <v>1. EXCEL</v>
      </c>
      <c r="F249" s="585" t="s">
        <v>19609</v>
      </c>
      <c r="G249" s="585" t="s">
        <v>19609</v>
      </c>
      <c r="H249" s="585" t="s">
        <v>19609</v>
      </c>
      <c r="I249" s="585" t="s">
        <v>19609</v>
      </c>
      <c r="J249" s="585" t="s">
        <v>19609</v>
      </c>
      <c r="K249" s="585" t="s">
        <v>19609</v>
      </c>
      <c r="L249" s="585" t="s">
        <v>19609</v>
      </c>
      <c r="M249" s="585" t="str">
        <f t="shared" si="30"/>
        <v>1. EXCEL</v>
      </c>
      <c r="N249" s="146" t="s">
        <v>115</v>
      </c>
      <c r="AF249" s="146" t="s">
        <v>115</v>
      </c>
    </row>
    <row r="250" spans="1:32" outlineLevel="1" x14ac:dyDescent="0.25">
      <c r="A250" s="318" t="str">
        <f t="shared" si="29"/>
        <v>Z_TX_35_</v>
      </c>
      <c r="B250" s="318" t="str">
        <f t="shared" si="28"/>
        <v>TX</v>
      </c>
      <c r="C250" s="318" t="s">
        <v>221</v>
      </c>
      <c r="D250" s="659"/>
      <c r="E250" s="586" t="str">
        <f>IFERROR(IF(D250&lt;&gt;"",D250,HLOOKUP($E$2,$F$2:K250,ROW(D250)-1,0)),F250)</f>
        <v>0. MOODLE</v>
      </c>
      <c r="F250" s="586" t="s">
        <v>19610</v>
      </c>
      <c r="G250" s="586" t="s">
        <v>19610</v>
      </c>
      <c r="H250" s="586" t="s">
        <v>19610</v>
      </c>
      <c r="I250" s="586" t="s">
        <v>19610</v>
      </c>
      <c r="J250" s="586" t="s">
        <v>19610</v>
      </c>
      <c r="K250" s="586" t="s">
        <v>19610</v>
      </c>
      <c r="L250" s="586" t="s">
        <v>19610</v>
      </c>
      <c r="M250" s="586" t="str">
        <f t="shared" si="30"/>
        <v>0. MOODLE</v>
      </c>
      <c r="N250" s="146" t="s">
        <v>115</v>
      </c>
      <c r="AF250" s="146" t="s">
        <v>115</v>
      </c>
    </row>
    <row r="251" spans="1:32" outlineLevel="1" x14ac:dyDescent="0.25">
      <c r="A251" s="317" t="str">
        <f>$A$1&amp;B251&amp;"_"&amp;C251&amp;"_"&amp;$A$2</f>
        <v>Z_TX_35_1_</v>
      </c>
      <c r="B251" s="317" t="str">
        <f t="shared" si="28"/>
        <v>TX</v>
      </c>
      <c r="C251" s="317" t="s">
        <v>1285</v>
      </c>
      <c r="D251" s="658"/>
      <c r="E251" s="585" t="str">
        <f>IFERROR(IF(D251&lt;&gt;"",D251,HLOOKUP($E$2,$F$2:K251,ROW(D251)-1,0)),F251)</f>
        <v>4. JUEGO</v>
      </c>
      <c r="F251" s="585" t="s">
        <v>19611</v>
      </c>
      <c r="G251" s="585" t="s">
        <v>19615</v>
      </c>
      <c r="H251" s="585" t="s">
        <v>19617</v>
      </c>
      <c r="I251" s="585" t="s">
        <v>19619</v>
      </c>
      <c r="J251" s="585" t="s">
        <v>19622</v>
      </c>
      <c r="K251" s="585" t="s">
        <v>19624</v>
      </c>
      <c r="L251" s="585" t="s">
        <v>19615</v>
      </c>
      <c r="M251" s="585" t="str">
        <f t="shared" si="30"/>
        <v>4. JUEGO</v>
      </c>
      <c r="N251" s="146" t="s">
        <v>115</v>
      </c>
      <c r="AF251" s="146" t="s">
        <v>115</v>
      </c>
    </row>
    <row r="252" spans="1:32" outlineLevel="1" x14ac:dyDescent="0.25">
      <c r="A252" s="318" t="str">
        <f>$A$1&amp;B252&amp;"_"&amp;C252&amp;"_"&amp;$A$2</f>
        <v>Z_TX_35_2_</v>
      </c>
      <c r="B252" s="318" t="str">
        <f t="shared" si="28"/>
        <v>TX</v>
      </c>
      <c r="C252" s="318" t="s">
        <v>18264</v>
      </c>
      <c r="D252" s="659"/>
      <c r="E252" s="586" t="str">
        <f>IFERROR(IF(D252&lt;&gt;"",D252,HLOOKUP($E$2,$F$2:K252,ROW(D252)-1,0)),F252)</f>
        <v>3. FORMULAS</v>
      </c>
      <c r="F252" s="586" t="s">
        <v>19612</v>
      </c>
      <c r="G252" s="586" t="s">
        <v>19612</v>
      </c>
      <c r="H252" s="586" t="s">
        <v>19618</v>
      </c>
      <c r="I252" s="586" t="s">
        <v>19620</v>
      </c>
      <c r="J252" s="586" t="s">
        <v>19618</v>
      </c>
      <c r="K252" s="586" t="s">
        <v>19625</v>
      </c>
      <c r="L252" s="586" t="s">
        <v>19612</v>
      </c>
      <c r="M252" s="586" t="str">
        <f>E252</f>
        <v>3. FORMULAS</v>
      </c>
      <c r="N252" s="146" t="s">
        <v>115</v>
      </c>
      <c r="AF252" s="146" t="s">
        <v>115</v>
      </c>
    </row>
    <row r="253" spans="1:32" outlineLevel="1" x14ac:dyDescent="0.25">
      <c r="A253" s="317" t="str">
        <f t="shared" si="29"/>
        <v>Z_TX_36_</v>
      </c>
      <c r="B253" s="317" t="str">
        <f t="shared" si="28"/>
        <v>TX</v>
      </c>
      <c r="C253" s="317" t="s">
        <v>222</v>
      </c>
      <c r="D253" s="658"/>
      <c r="E253" s="585" t="str">
        <f>IFERROR(IF(D253&lt;&gt;"",D253,HLOOKUP($E$2,$F$2:K253,ROW(D253)-1,0)),F253)</f>
        <v xml:space="preserve">NO SE REEMPLAZARÁ EL ARCHIVO. 
EL NUEVO ARCHIVO SE LLAMA:
</v>
      </c>
      <c r="F253" s="585" t="s">
        <v>613</v>
      </c>
      <c r="G253" s="585" t="s">
        <v>614</v>
      </c>
      <c r="H253" s="585" t="s">
        <v>612</v>
      </c>
      <c r="I253" s="585" t="s">
        <v>615</v>
      </c>
      <c r="J253" s="585" t="s">
        <v>616</v>
      </c>
      <c r="K253" s="585" t="s">
        <v>844</v>
      </c>
      <c r="L253" s="585" t="s">
        <v>19021</v>
      </c>
      <c r="M253" s="585" t="str">
        <f t="shared" si="30"/>
        <v xml:space="preserve">NO SE REEMPLAZARÁ EL ARCHIVO. 
EL NUEVO ARCHIVO SE LLAMA:
</v>
      </c>
      <c r="N253" s="146" t="s">
        <v>115</v>
      </c>
      <c r="AF253" s="146" t="s">
        <v>115</v>
      </c>
    </row>
    <row r="254" spans="1:32" outlineLevel="1" x14ac:dyDescent="0.25">
      <c r="A254" s="318" t="str">
        <f t="shared" si="29"/>
        <v>Z_TX_37_</v>
      </c>
      <c r="B254" s="318" t="str">
        <f t="shared" si="28"/>
        <v>TX</v>
      </c>
      <c r="C254" s="318" t="s">
        <v>223</v>
      </c>
      <c r="D254" s="659"/>
      <c r="E254" s="586" t="str">
        <f>IFERROR(IF(D254&lt;&gt;"",D254,HLOOKUP($E$2,$F$2:K254,ROW(D254)-1,0)),F254)</f>
        <v>EN LA CARPETA:</v>
      </c>
      <c r="F254" s="586" t="s">
        <v>606</v>
      </c>
      <c r="G254" s="586" t="s">
        <v>608</v>
      </c>
      <c r="H254" s="586" t="s">
        <v>617</v>
      </c>
      <c r="I254" s="586" t="s">
        <v>609</v>
      </c>
      <c r="J254" s="586" t="s">
        <v>610</v>
      </c>
      <c r="K254" s="586" t="s">
        <v>845</v>
      </c>
      <c r="L254" s="586" t="s">
        <v>19022</v>
      </c>
      <c r="M254" s="586" t="str">
        <f t="shared" si="30"/>
        <v>EN LA CARPETA:</v>
      </c>
      <c r="N254" s="146" t="s">
        <v>115</v>
      </c>
      <c r="AF254" s="146" t="s">
        <v>115</v>
      </c>
    </row>
    <row r="255" spans="1:32" outlineLevel="1" x14ac:dyDescent="0.25">
      <c r="A255" s="317" t="str">
        <f t="shared" si="29"/>
        <v>Z_TX_38_</v>
      </c>
      <c r="B255" s="317" t="str">
        <f t="shared" si="28"/>
        <v>TX</v>
      </c>
      <c r="C255" s="317" t="s">
        <v>224</v>
      </c>
      <c r="D255" s="658"/>
      <c r="E255" s="585" t="str">
        <f>IFERROR(IF(D255&lt;&gt;"",D255,HLOOKUP($E$2,$F$2:K255,ROW(D255)-1,0)),F255)</f>
        <v xml:space="preserve">Se ha creado el archivo con nombre: </v>
      </c>
      <c r="F255" s="585" t="s">
        <v>607</v>
      </c>
      <c r="G255" s="585" t="s">
        <v>18074</v>
      </c>
      <c r="H255" s="585" t="s">
        <v>18075</v>
      </c>
      <c r="I255" s="585" t="s">
        <v>18076</v>
      </c>
      <c r="J255" s="585" t="s">
        <v>18077</v>
      </c>
      <c r="K255" s="585" t="s">
        <v>18078</v>
      </c>
      <c r="L255" s="585" t="s">
        <v>19023</v>
      </c>
      <c r="M255" s="585" t="str">
        <f t="shared" si="30"/>
        <v xml:space="preserve">Se ha creado el archivo con nombre: </v>
      </c>
      <c r="N255" s="146" t="s">
        <v>115</v>
      </c>
      <c r="AF255" s="146" t="s">
        <v>115</v>
      </c>
    </row>
    <row r="256" spans="1:32" outlineLevel="1" x14ac:dyDescent="0.25">
      <c r="A256" s="318" t="str">
        <f t="shared" si="29"/>
        <v>Z_TX_39_</v>
      </c>
      <c r="B256" s="318" t="str">
        <f t="shared" si="28"/>
        <v>TX</v>
      </c>
      <c r="C256" s="318" t="s">
        <v>417</v>
      </c>
      <c r="D256" s="659"/>
      <c r="E256" s="586" t="str">
        <f>IFERROR(IF(D256&lt;&gt;"",D256,HLOOKUP($E$2,$F$2:K256,ROW(D256)-1,0)),F256)</f>
        <v>FALSO</v>
      </c>
      <c r="F256" s="586" t="s">
        <v>618</v>
      </c>
      <c r="G256" s="586" t="s">
        <v>493</v>
      </c>
      <c r="H256" s="586" t="s">
        <v>495</v>
      </c>
      <c r="I256" s="586" t="s">
        <v>618</v>
      </c>
      <c r="J256" s="586" t="s">
        <v>618</v>
      </c>
      <c r="K256" s="586" t="s">
        <v>811</v>
      </c>
      <c r="L256" s="586" t="s">
        <v>18927</v>
      </c>
      <c r="M256" s="586" t="str">
        <f t="shared" si="30"/>
        <v>FALSO</v>
      </c>
      <c r="N256" s="146" t="s">
        <v>115</v>
      </c>
      <c r="AF256" s="146" t="s">
        <v>115</v>
      </c>
    </row>
    <row r="257" spans="1:32" outlineLevel="1" x14ac:dyDescent="0.25">
      <c r="A257" s="317" t="str">
        <f>$A$1&amp;B257&amp;"_"&amp;C257&amp;"_"&amp;$A$2</f>
        <v>Z_TX_40_</v>
      </c>
      <c r="B257" s="317" t="str">
        <f t="shared" si="28"/>
        <v>TX</v>
      </c>
      <c r="C257" s="692">
        <v>40</v>
      </c>
      <c r="D257" s="658"/>
      <c r="E257" s="585" t="str">
        <f>IFERROR(IF(D257&lt;&gt;"",D257,HLOOKUP($E$2,$F$2:K257,ROW(D257)-1,0)),F257)</f>
        <v>¿DESEAS CONTINUAR?</v>
      </c>
      <c r="F257" s="585" t="s">
        <v>624</v>
      </c>
      <c r="G257" s="585" t="s">
        <v>644</v>
      </c>
      <c r="H257" s="585" t="s">
        <v>639</v>
      </c>
      <c r="I257" s="585" t="s">
        <v>629</v>
      </c>
      <c r="J257" s="585" t="s">
        <v>634</v>
      </c>
      <c r="K257" s="585" t="s">
        <v>846</v>
      </c>
      <c r="L257" s="585" t="s">
        <v>19024</v>
      </c>
      <c r="M257" s="585" t="str">
        <f t="shared" si="30"/>
        <v>¿DESEAS CONTINUAR?</v>
      </c>
      <c r="N257" s="146" t="s">
        <v>115</v>
      </c>
      <c r="AF257" s="146" t="s">
        <v>115</v>
      </c>
    </row>
    <row r="258" spans="1:32" outlineLevel="1" x14ac:dyDescent="0.25">
      <c r="A258" s="318" t="str">
        <f t="shared" si="29"/>
        <v>Z_TX_41_1_</v>
      </c>
      <c r="B258" s="318" t="str">
        <f t="shared" si="28"/>
        <v>TX</v>
      </c>
      <c r="C258" s="318" t="s">
        <v>693</v>
      </c>
      <c r="D258" s="659"/>
      <c r="E258" s="586" t="str">
        <f>IFERROR(IF(D258&lt;&gt;"",D258,HLOOKUP($E$2,$F$2:K258,ROW(D258)-1,0)),F258)</f>
        <v>- El NOMBRE actual de la CATEGORÍA es:</v>
      </c>
      <c r="F258" s="586" t="s">
        <v>620</v>
      </c>
      <c r="G258" s="586" t="s">
        <v>640</v>
      </c>
      <c r="H258" s="586" t="s">
        <v>635</v>
      </c>
      <c r="I258" s="586" t="s">
        <v>625</v>
      </c>
      <c r="J258" s="586" t="s">
        <v>630</v>
      </c>
      <c r="K258" s="586" t="s">
        <v>847</v>
      </c>
      <c r="L258" s="586" t="s">
        <v>19025</v>
      </c>
      <c r="M258" s="586" t="str">
        <f t="shared" si="30"/>
        <v>- El NOMBRE actual de la CATEGORÍA es:</v>
      </c>
      <c r="N258" s="146" t="s">
        <v>115</v>
      </c>
      <c r="AF258" s="146" t="s">
        <v>115</v>
      </c>
    </row>
    <row r="259" spans="1:32" outlineLevel="1" x14ac:dyDescent="0.25">
      <c r="A259" s="317" t="str">
        <f t="shared" si="29"/>
        <v>Z_TX_41_2_</v>
      </c>
      <c r="B259" s="317" t="str">
        <f t="shared" si="28"/>
        <v>TX</v>
      </c>
      <c r="C259" s="317" t="s">
        <v>694</v>
      </c>
      <c r="D259" s="658"/>
      <c r="E259" s="585" t="str">
        <f>IFERROR(IF(D259&lt;&gt;"",D259,HLOOKUP($E$2,$F$2:K259,ROW(D259)-1,0)),F259)</f>
        <v>- La DESCRIPCIÓN es:</v>
      </c>
      <c r="F259" s="585" t="s">
        <v>621</v>
      </c>
      <c r="G259" s="585" t="s">
        <v>641</v>
      </c>
      <c r="H259" s="585" t="s">
        <v>636</v>
      </c>
      <c r="I259" s="585" t="s">
        <v>626</v>
      </c>
      <c r="J259" s="585" t="s">
        <v>631</v>
      </c>
      <c r="K259" s="585" t="s">
        <v>848</v>
      </c>
      <c r="L259" s="585" t="s">
        <v>19026</v>
      </c>
      <c r="M259" s="585" t="str">
        <f t="shared" si="30"/>
        <v>- La DESCRIPCIÓN es:</v>
      </c>
      <c r="N259" s="146" t="s">
        <v>115</v>
      </c>
      <c r="AF259" s="146" t="s">
        <v>115</v>
      </c>
    </row>
    <row r="260" spans="1:32" outlineLevel="1" x14ac:dyDescent="0.25">
      <c r="A260" s="318" t="str">
        <f>$A$1&amp;B260&amp;"_"&amp;C260&amp;"_"&amp;$A$2</f>
        <v>Z_TX_41_3_</v>
      </c>
      <c r="B260" s="318" t="str">
        <f t="shared" si="28"/>
        <v>TX</v>
      </c>
      <c r="C260" s="318" t="s">
        <v>695</v>
      </c>
      <c r="D260" s="659"/>
      <c r="E260" s="586" t="str">
        <f>IFERROR(IF(D260&lt;&gt;"",D260,HLOOKUP($E$2,$F$2:K260,ROW(D260)-1,0)),F260)</f>
        <v>- El NOMBRE actual de la SUBCATEGORÍA es:</v>
      </c>
      <c r="F260" s="586" t="s">
        <v>622</v>
      </c>
      <c r="G260" s="586" t="s">
        <v>642</v>
      </c>
      <c r="H260" s="586" t="s">
        <v>637</v>
      </c>
      <c r="I260" s="586" t="s">
        <v>627</v>
      </c>
      <c r="J260" s="586" t="s">
        <v>632</v>
      </c>
      <c r="K260" s="586" t="s">
        <v>849</v>
      </c>
      <c r="L260" s="718" t="s">
        <v>19716</v>
      </c>
      <c r="M260" s="586" t="str">
        <f t="shared" si="30"/>
        <v>- El NOMBRE actual de la SUBCATEGORÍA es:</v>
      </c>
      <c r="N260" s="146" t="s">
        <v>115</v>
      </c>
      <c r="AF260" s="146" t="s">
        <v>115</v>
      </c>
    </row>
    <row r="261" spans="1:32" outlineLevel="1" x14ac:dyDescent="0.25">
      <c r="A261" s="317" t="str">
        <f t="shared" si="29"/>
        <v>Z_TX_41_5_</v>
      </c>
      <c r="B261" s="317" t="str">
        <f t="shared" si="28"/>
        <v>TX</v>
      </c>
      <c r="C261" s="317" t="s">
        <v>619</v>
      </c>
      <c r="D261" s="658"/>
      <c r="E261" s="585" t="str">
        <f>IFERROR(IF(D261&lt;&gt;"",D261,HLOOKUP($E$2,$F$2:K261,ROW(D261)-1,0)),F261)</f>
        <v>- El PREFIJO para TODAS las PREGUNTAS es:</v>
      </c>
      <c r="F261" s="585" t="s">
        <v>623</v>
      </c>
      <c r="G261" s="585" t="s">
        <v>643</v>
      </c>
      <c r="H261" s="585" t="s">
        <v>638</v>
      </c>
      <c r="I261" s="585" t="s">
        <v>628</v>
      </c>
      <c r="J261" s="585" t="s">
        <v>633</v>
      </c>
      <c r="K261" s="585" t="s">
        <v>850</v>
      </c>
      <c r="L261" s="585" t="s">
        <v>19027</v>
      </c>
      <c r="M261" s="585" t="str">
        <f t="shared" si="30"/>
        <v>- El PREFIJO para TODAS las PREGUNTAS es:</v>
      </c>
      <c r="N261" s="146" t="s">
        <v>115</v>
      </c>
      <c r="AF261" s="146" t="s">
        <v>115</v>
      </c>
    </row>
    <row r="262" spans="1:32" outlineLevel="1" x14ac:dyDescent="0.25">
      <c r="A262" s="318" t="str">
        <f t="shared" si="29"/>
        <v>Z_TX_41_6_</v>
      </c>
      <c r="B262" s="318" t="str">
        <f t="shared" si="28"/>
        <v>TX</v>
      </c>
      <c r="C262" s="318" t="s">
        <v>649</v>
      </c>
      <c r="D262" s="687"/>
      <c r="E262" s="586" t="str">
        <f>IFERROR(IF(D262&lt;&gt;"",D262,HLOOKUP($E$2,$F$2:K262,ROW(D262)-1,0)),F262)</f>
        <v xml:space="preserve">- El Nº INICIAL y FINAL de las preguntas  que se van a EXPORTAR es: </v>
      </c>
      <c r="F262" s="718" t="s">
        <v>645</v>
      </c>
      <c r="G262" s="718" t="s">
        <v>19711</v>
      </c>
      <c r="H262" s="718" t="s">
        <v>19712</v>
      </c>
      <c r="I262" s="718" t="s">
        <v>19713</v>
      </c>
      <c r="J262" s="718" t="s">
        <v>19714</v>
      </c>
      <c r="K262" s="718" t="s">
        <v>19715</v>
      </c>
      <c r="L262" s="586" t="s">
        <v>19028</v>
      </c>
      <c r="M262" s="586" t="str">
        <f t="shared" si="30"/>
        <v xml:space="preserve">- El Nº INICIAL y FINAL de las preguntas  que se van a EXPORTAR es: </v>
      </c>
      <c r="N262" s="146" t="s">
        <v>115</v>
      </c>
      <c r="AF262" s="146" t="s">
        <v>115</v>
      </c>
    </row>
    <row r="263" spans="1:32" outlineLevel="1" x14ac:dyDescent="0.25">
      <c r="A263" s="317" t="str">
        <f>$A$1&amp;B263&amp;"_"&amp;C263&amp;"_"&amp;$A$2</f>
        <v>Z_TX_41_7_</v>
      </c>
      <c r="B263" s="317" t="str">
        <f t="shared" si="28"/>
        <v>TX</v>
      </c>
      <c r="C263" s="317" t="s">
        <v>650</v>
      </c>
      <c r="D263" s="658"/>
      <c r="E263" s="585" t="str">
        <f>IFERROR(IF(D263&lt;&gt;"",D263,HLOOKUP($E$2,$F$2:K263,ROW(D263)-1,0)),F263)</f>
        <v>- EL total de BANCO DE PREGUNTAS:</v>
      </c>
      <c r="F263" s="585" t="s">
        <v>646</v>
      </c>
      <c r="G263" s="585" t="s">
        <v>653</v>
      </c>
      <c r="H263" s="585" t="s">
        <v>655</v>
      </c>
      <c r="I263" s="585" t="s">
        <v>658</v>
      </c>
      <c r="J263" s="585" t="s">
        <v>661</v>
      </c>
      <c r="K263" s="585" t="s">
        <v>851</v>
      </c>
      <c r="L263" s="585" t="s">
        <v>19029</v>
      </c>
      <c r="M263" s="585" t="str">
        <f t="shared" si="30"/>
        <v>- EL total de BANCO DE PREGUNTAS:</v>
      </c>
      <c r="N263" s="146" t="s">
        <v>115</v>
      </c>
      <c r="AF263" s="146" t="s">
        <v>115</v>
      </c>
    </row>
    <row r="264" spans="1:32" outlineLevel="1" x14ac:dyDescent="0.25">
      <c r="A264" s="318" t="str">
        <f t="shared" si="29"/>
        <v>Z_TX_41_8_</v>
      </c>
      <c r="B264" s="318" t="str">
        <f t="shared" si="28"/>
        <v>TX</v>
      </c>
      <c r="C264" s="318" t="s">
        <v>651</v>
      </c>
      <c r="D264" s="659"/>
      <c r="E264" s="586" t="str">
        <f>IFERROR(IF(D264&lt;&gt;"",D264,HLOOKUP($E$2,$F$2:K264,ROW(D264)-1,0)),F264)</f>
        <v xml:space="preserve">Has seleccionado exportar TODOS los cuestionarios. </v>
      </c>
      <c r="F264" s="586" t="s">
        <v>647</v>
      </c>
      <c r="G264" s="586" t="s">
        <v>1181</v>
      </c>
      <c r="H264" s="586" t="s">
        <v>656</v>
      </c>
      <c r="I264" s="586" t="s">
        <v>659</v>
      </c>
      <c r="J264" s="586" t="s">
        <v>662</v>
      </c>
      <c r="K264" s="586" t="s">
        <v>852</v>
      </c>
      <c r="L264" s="586" t="s">
        <v>19030</v>
      </c>
      <c r="M264" s="586" t="str">
        <f t="shared" si="30"/>
        <v xml:space="preserve">Has seleccionado exportar TODOS los cuestionarios. </v>
      </c>
      <c r="N264" s="146" t="s">
        <v>115</v>
      </c>
      <c r="AF264" s="146" t="s">
        <v>115</v>
      </c>
    </row>
    <row r="265" spans="1:32" outlineLevel="1" x14ac:dyDescent="0.25">
      <c r="A265" s="317" t="str">
        <f t="shared" si="29"/>
        <v>Z_TX_41_9_</v>
      </c>
      <c r="B265" s="317" t="str">
        <f t="shared" si="28"/>
        <v>TX</v>
      </c>
      <c r="C265" s="317" t="s">
        <v>652</v>
      </c>
      <c r="D265" s="681"/>
      <c r="E265" s="585" t="str">
        <f>IFERROR(IF(D265&lt;&gt;"",D265,HLOOKUP($E$2,$F$2:K265,ROW(D265)-1,0)),F265)</f>
        <v>- El NOMBRE de las SUBCATEGORÍAS será el de la lista desplegable para:</v>
      </c>
      <c r="F265" s="585" t="s">
        <v>648</v>
      </c>
      <c r="G265" s="585" t="s">
        <v>654</v>
      </c>
      <c r="H265" s="585" t="s">
        <v>657</v>
      </c>
      <c r="I265" s="585" t="s">
        <v>660</v>
      </c>
      <c r="J265" s="585" t="s">
        <v>663</v>
      </c>
      <c r="K265" s="585" t="s">
        <v>853</v>
      </c>
      <c r="L265" s="585" t="s">
        <v>19031</v>
      </c>
      <c r="M265" s="585" t="str">
        <f t="shared" si="30"/>
        <v>- El NOMBRE de las SUBCATEGORÍAS será el de la lista desplegable para:</v>
      </c>
      <c r="N265" s="146" t="s">
        <v>115</v>
      </c>
      <c r="AF265" s="146" t="s">
        <v>115</v>
      </c>
    </row>
    <row r="266" spans="1:32" outlineLevel="1" x14ac:dyDescent="0.25">
      <c r="A266" s="318" t="str">
        <f t="shared" si="29"/>
        <v>Z_TX_42_1_</v>
      </c>
      <c r="B266" s="318" t="str">
        <f t="shared" si="28"/>
        <v>TX</v>
      </c>
      <c r="C266" s="318" t="s">
        <v>665</v>
      </c>
      <c r="D266" s="687"/>
      <c r="E266" s="586" t="str">
        <f>IFERROR(IF(D266&lt;&gt;"",D266,HLOOKUP($E$2,$F$2:K266,ROW(D266)-1,0)),F266)</f>
        <v xml:space="preserve">- El Tipo Numeración de las respuestas para los cuestionarios OPCIÓN MÚLTIPLE es: </v>
      </c>
      <c r="F266" s="586" t="s">
        <v>664</v>
      </c>
      <c r="G266" s="586" t="s">
        <v>670</v>
      </c>
      <c r="H266" s="586" t="s">
        <v>669</v>
      </c>
      <c r="I266" s="586" t="s">
        <v>668</v>
      </c>
      <c r="J266" s="586" t="s">
        <v>667</v>
      </c>
      <c r="K266" s="586" t="s">
        <v>854</v>
      </c>
      <c r="L266" s="586" t="s">
        <v>19032</v>
      </c>
      <c r="M266" s="586" t="str">
        <f t="shared" si="30"/>
        <v xml:space="preserve">- El Tipo Numeración de las respuestas para los cuestionarios OPCIÓN MÚLTIPLE es: </v>
      </c>
      <c r="N266" s="146" t="s">
        <v>115</v>
      </c>
      <c r="AF266" s="146" t="s">
        <v>115</v>
      </c>
    </row>
    <row r="267" spans="1:32" outlineLevel="1" x14ac:dyDescent="0.25">
      <c r="A267" s="317" t="str">
        <f t="shared" si="29"/>
        <v>Z_TX_42_2_</v>
      </c>
      <c r="B267" s="317" t="str">
        <f t="shared" si="28"/>
        <v>TX</v>
      </c>
      <c r="C267" s="317" t="s">
        <v>666</v>
      </c>
      <c r="D267" s="658"/>
      <c r="E267" s="585" t="str">
        <f>IFERROR(IF(D267&lt;&gt;"",D267,HLOOKUP($E$2,$F$2:K267,ROW(D267)-1,0)),F267)</f>
        <v xml:space="preserve">- Con respecto al comportamiento de las respuestas, has seleccionado: </v>
      </c>
      <c r="F267" s="585" t="s">
        <v>710</v>
      </c>
      <c r="G267" s="690" t="s">
        <v>19706</v>
      </c>
      <c r="H267" s="690" t="s">
        <v>19707</v>
      </c>
      <c r="I267" s="690" t="s">
        <v>19708</v>
      </c>
      <c r="J267" s="690" t="s">
        <v>19709</v>
      </c>
      <c r="K267" s="690" t="s">
        <v>19710</v>
      </c>
      <c r="L267" s="585" t="s">
        <v>19033</v>
      </c>
      <c r="M267" s="585" t="str">
        <f t="shared" si="30"/>
        <v xml:space="preserve">- Con respecto al comportamiento de las respuestas, has seleccionado: </v>
      </c>
      <c r="N267" s="146" t="s">
        <v>115</v>
      </c>
      <c r="AF267" s="146" t="s">
        <v>115</v>
      </c>
    </row>
    <row r="268" spans="1:32" outlineLevel="1" x14ac:dyDescent="0.25">
      <c r="A268" s="318" t="str">
        <f t="shared" si="29"/>
        <v>Z_TX_43_</v>
      </c>
      <c r="B268" s="318" t="str">
        <f t="shared" si="28"/>
        <v>TX</v>
      </c>
      <c r="C268" s="318">
        <v>43</v>
      </c>
      <c r="D268" s="659"/>
      <c r="E268" s="586" t="str">
        <f>IFERROR(IF(D268&lt;&gt;"",D268,HLOOKUP($E$2,$F$2:K268,ROW(D268)-1,0)),F268)</f>
        <v xml:space="preserve">NO HAY PREGUNTAS EN EL BANCO DE PREGUNTAS: </v>
      </c>
      <c r="F268" s="586" t="s">
        <v>18129</v>
      </c>
      <c r="G268" s="586" t="s">
        <v>18130</v>
      </c>
      <c r="H268" s="586" t="s">
        <v>18131</v>
      </c>
      <c r="I268" s="586" t="s">
        <v>18132</v>
      </c>
      <c r="J268" s="586" t="s">
        <v>18133</v>
      </c>
      <c r="K268" s="586" t="s">
        <v>18134</v>
      </c>
      <c r="L268" s="586" t="s">
        <v>19034</v>
      </c>
      <c r="M268" s="586" t="str">
        <f t="shared" si="30"/>
        <v xml:space="preserve">NO HAY PREGUNTAS EN EL BANCO DE PREGUNTAS: </v>
      </c>
      <c r="N268" s="146" t="s">
        <v>115</v>
      </c>
      <c r="AF268" s="146" t="s">
        <v>115</v>
      </c>
    </row>
    <row r="269" spans="1:32" outlineLevel="1" x14ac:dyDescent="0.25">
      <c r="A269" s="317" t="str">
        <f>$A$1&amp;B269&amp;"_"&amp;C269&amp;"_"&amp;$A$2</f>
        <v>Z_TX_44_</v>
      </c>
      <c r="B269" s="317" t="str">
        <f t="shared" ref="B269:B332" si="31">$B$204</f>
        <v>TX</v>
      </c>
      <c r="C269" s="317">
        <v>44</v>
      </c>
      <c r="D269" s="681"/>
      <c r="E269" s="585" t="str">
        <f>IFERROR(IF(D269&lt;&gt;"",D269,HLOOKUP($E$2,$F$2:K269,ROW(D269)-1,0)),F269)</f>
        <v>¿Has usado datos VARIABLES y quieres guardar varias preguntas de una vez?</v>
      </c>
      <c r="F269" s="585" t="s">
        <v>1023</v>
      </c>
      <c r="G269" s="585" t="s">
        <v>1024</v>
      </c>
      <c r="H269" s="585" t="s">
        <v>1026</v>
      </c>
      <c r="I269" s="585" t="s">
        <v>1025</v>
      </c>
      <c r="J269" s="585" t="s">
        <v>1027</v>
      </c>
      <c r="K269" s="585" t="s">
        <v>1028</v>
      </c>
      <c r="L269" s="585" t="s">
        <v>19035</v>
      </c>
      <c r="M269" s="585" t="str">
        <f t="shared" si="30"/>
        <v>¿Has usado datos VARIABLES y quieres guardar varias preguntas de una vez?</v>
      </c>
      <c r="N269" s="146" t="s">
        <v>115</v>
      </c>
      <c r="AF269" s="146" t="s">
        <v>115</v>
      </c>
    </row>
    <row r="270" spans="1:32" outlineLevel="1" x14ac:dyDescent="0.25">
      <c r="A270" s="318" t="str">
        <f t="shared" si="29"/>
        <v>Z_TX_45_</v>
      </c>
      <c r="B270" s="318" t="str">
        <f t="shared" si="31"/>
        <v>TX</v>
      </c>
      <c r="C270" s="318" t="s">
        <v>528</v>
      </c>
      <c r="D270" s="687"/>
      <c r="E270" s="586" t="str">
        <f>IFERROR(IF(D270&lt;&gt;"",D270,HLOOKUP($E$2,$F$2:K270,ROW(D270)-1,0)),F270)</f>
        <v>EL ARCHIVO QUE SE VA A CREAR ES EN TEXTO PLANO.
SE PUEDE ABRIR CON WORD, BLOC DE NOTAS, LATEX, ETC.</v>
      </c>
      <c r="F270" s="586" t="s">
        <v>711</v>
      </c>
      <c r="G270" s="586" t="s">
        <v>675</v>
      </c>
      <c r="H270" s="586" t="s">
        <v>1182</v>
      </c>
      <c r="I270" s="586" t="s">
        <v>683</v>
      </c>
      <c r="J270" s="586" t="s">
        <v>688</v>
      </c>
      <c r="K270" s="586" t="s">
        <v>855</v>
      </c>
      <c r="L270" s="586" t="s">
        <v>19036</v>
      </c>
      <c r="M270" s="586" t="str">
        <f t="shared" si="30"/>
        <v>EL ARCHIVO QUE SE VA A CREAR ES EN TEXTO PLANO.
SE PUEDE ABRIR CON WORD, BLOC DE NOTAS, LATEX, ETC.</v>
      </c>
      <c r="N270" s="146" t="s">
        <v>115</v>
      </c>
      <c r="AF270" s="146" t="s">
        <v>115</v>
      </c>
    </row>
    <row r="271" spans="1:32" outlineLevel="1" x14ac:dyDescent="0.25">
      <c r="A271" s="317" t="str">
        <f t="shared" si="29"/>
        <v>Z_TX_46_</v>
      </c>
      <c r="B271" s="317" t="str">
        <f t="shared" si="31"/>
        <v>TX</v>
      </c>
      <c r="C271" s="317" t="s">
        <v>529</v>
      </c>
      <c r="D271" s="681"/>
      <c r="E271" s="585" t="str">
        <f>IFERROR(IF(D271&lt;&gt;"",D271,HLOOKUP($E$2,$F$2:K271,ROW(D271)-1,0)),F271)</f>
        <v>Se va a crear un archivo de texto.
Indica la extensión con la que quieres guardarlo (txt/doc):</v>
      </c>
      <c r="F271" s="585" t="s">
        <v>1183</v>
      </c>
      <c r="G271" s="585" t="s">
        <v>1184</v>
      </c>
      <c r="H271" s="585" t="s">
        <v>881</v>
      </c>
      <c r="I271" s="585" t="s">
        <v>882</v>
      </c>
      <c r="J271" s="585" t="s">
        <v>883</v>
      </c>
      <c r="K271" s="585" t="s">
        <v>884</v>
      </c>
      <c r="L271" s="585" t="s">
        <v>19037</v>
      </c>
      <c r="M271" s="585" t="str">
        <f t="shared" si="30"/>
        <v>Se va a crear un archivo de texto.
Indica la extensión con la que quieres guardarlo (txt/doc):</v>
      </c>
      <c r="N271" s="146" t="s">
        <v>115</v>
      </c>
      <c r="AF271" s="146" t="s">
        <v>115</v>
      </c>
    </row>
    <row r="272" spans="1:32" outlineLevel="1" x14ac:dyDescent="0.25">
      <c r="A272" s="318" t="str">
        <f t="shared" ref="A272:A327" si="32">$A$1&amp;B272&amp;"_"&amp;C272&amp;"_"&amp;$A$2</f>
        <v>Z_TX_47_</v>
      </c>
      <c r="B272" s="318" t="str">
        <f t="shared" si="31"/>
        <v>TX</v>
      </c>
      <c r="C272" s="318" t="s">
        <v>530</v>
      </c>
      <c r="D272" s="687"/>
      <c r="E272" s="586" t="str">
        <f>IFERROR(IF(D272&lt;&gt;"",D272,HLOOKUP($E$2,$F$2:K272,ROW(D272)-1,0)),F272)</f>
        <v>Indica el nombre de la CARPETA donde quieres guardar el archivo:</v>
      </c>
      <c r="F272" s="586" t="s">
        <v>671</v>
      </c>
      <c r="G272" s="586" t="s">
        <v>676</v>
      </c>
      <c r="H272" s="586" t="s">
        <v>679</v>
      </c>
      <c r="I272" s="586" t="s">
        <v>684</v>
      </c>
      <c r="J272" s="586" t="s">
        <v>689</v>
      </c>
      <c r="K272" s="586" t="s">
        <v>856</v>
      </c>
      <c r="L272" s="586" t="s">
        <v>19038</v>
      </c>
      <c r="M272" s="586" t="str">
        <f t="shared" si="30"/>
        <v>Indica el nombre de la CARPETA donde quieres guardar el archivo:</v>
      </c>
      <c r="N272" s="146" t="s">
        <v>115</v>
      </c>
      <c r="AF272" s="146" t="s">
        <v>115</v>
      </c>
    </row>
    <row r="273" spans="1:32" outlineLevel="1" x14ac:dyDescent="0.25">
      <c r="A273" s="317" t="str">
        <f t="shared" si="32"/>
        <v>Z_TX_48_</v>
      </c>
      <c r="B273" s="317" t="str">
        <f t="shared" si="31"/>
        <v>TX</v>
      </c>
      <c r="C273" s="317" t="s">
        <v>531</v>
      </c>
      <c r="D273" s="658"/>
      <c r="E273" s="585" t="str">
        <f>IFERROR(IF(D273&lt;&gt;"",D273,HLOOKUP($E$2,$F$2:K273,ROW(D273)-1,0)),F273)</f>
        <v>Nombre RECOMENDADO para guardar el ARCHIVO:</v>
      </c>
      <c r="F273" s="585" t="s">
        <v>672</v>
      </c>
      <c r="G273" s="585" t="s">
        <v>677</v>
      </c>
      <c r="H273" s="585" t="s">
        <v>680</v>
      </c>
      <c r="I273" s="585" t="s">
        <v>685</v>
      </c>
      <c r="J273" s="585" t="s">
        <v>690</v>
      </c>
      <c r="K273" s="585" t="s">
        <v>857</v>
      </c>
      <c r="L273" s="585" t="s">
        <v>19039</v>
      </c>
      <c r="M273" s="585" t="str">
        <f t="shared" si="30"/>
        <v>Nombre RECOMENDADO para guardar el ARCHIVO:</v>
      </c>
      <c r="N273" s="146" t="s">
        <v>115</v>
      </c>
      <c r="AF273" s="146" t="s">
        <v>115</v>
      </c>
    </row>
    <row r="274" spans="1:32" outlineLevel="1" x14ac:dyDescent="0.25">
      <c r="A274" s="318" t="str">
        <f t="shared" si="32"/>
        <v>Z_TX_49_</v>
      </c>
      <c r="B274" s="318" t="str">
        <f t="shared" si="31"/>
        <v>TX</v>
      </c>
      <c r="C274" s="318" t="s">
        <v>532</v>
      </c>
      <c r="D274" s="659"/>
      <c r="E274" s="586" t="str">
        <f>IFERROR(IF(D274&lt;&gt;"",D274,HLOOKUP($E$2,$F$2:K274,ROW(D274)-1,0)),F274)</f>
        <v>¿DESEAS CAMBIARLO?</v>
      </c>
      <c r="F274" s="586" t="s">
        <v>673</v>
      </c>
      <c r="G274" s="586" t="s">
        <v>678</v>
      </c>
      <c r="H274" s="586" t="s">
        <v>681</v>
      </c>
      <c r="I274" s="586" t="s">
        <v>686</v>
      </c>
      <c r="J274" s="586" t="s">
        <v>691</v>
      </c>
      <c r="K274" s="586" t="s">
        <v>858</v>
      </c>
      <c r="L274" s="586" t="s">
        <v>19040</v>
      </c>
      <c r="M274" s="586" t="str">
        <f t="shared" si="30"/>
        <v>¿DESEAS CAMBIARLO?</v>
      </c>
      <c r="N274" s="146" t="s">
        <v>115</v>
      </c>
      <c r="AF274" s="146" t="s">
        <v>115</v>
      </c>
    </row>
    <row r="275" spans="1:32" outlineLevel="1" x14ac:dyDescent="0.25">
      <c r="A275" s="317" t="str">
        <f t="shared" si="32"/>
        <v>Z_TX_50_</v>
      </c>
      <c r="B275" s="317" t="str">
        <f t="shared" si="31"/>
        <v>TX</v>
      </c>
      <c r="C275" s="317" t="s">
        <v>533</v>
      </c>
      <c r="D275" s="658"/>
      <c r="E275" s="585" t="str">
        <f>IFERROR(IF(D275&lt;&gt;"",D275,HLOOKUP($E$2,$F$2:K275,ROW(D275)-1,0)),F275)</f>
        <v>Escribe un NOMBRE para el archivo:</v>
      </c>
      <c r="F275" s="585" t="s">
        <v>674</v>
      </c>
      <c r="G275" s="585" t="s">
        <v>1185</v>
      </c>
      <c r="H275" s="585" t="s">
        <v>682</v>
      </c>
      <c r="I275" s="585" t="s">
        <v>687</v>
      </c>
      <c r="J275" s="585" t="s">
        <v>692</v>
      </c>
      <c r="K275" s="585" t="s">
        <v>859</v>
      </c>
      <c r="L275" s="585" t="s">
        <v>19041</v>
      </c>
      <c r="M275" s="585" t="str">
        <f t="shared" si="30"/>
        <v>Escribe un NOMBRE para el archivo:</v>
      </c>
      <c r="N275" s="146" t="s">
        <v>115</v>
      </c>
      <c r="AF275" s="146" t="s">
        <v>115</v>
      </c>
    </row>
    <row r="276" spans="1:32" outlineLevel="1" x14ac:dyDescent="0.25">
      <c r="A276" s="318" t="str">
        <f t="shared" si="32"/>
        <v>Z_TX_51_</v>
      </c>
      <c r="B276" s="318" t="str">
        <f t="shared" si="31"/>
        <v>TX</v>
      </c>
      <c r="C276" s="318" t="s">
        <v>696</v>
      </c>
      <c r="D276" s="687"/>
      <c r="E276" s="586" t="str">
        <f>IFERROR(IF(D276&lt;&gt;"",D276,HLOOKUP($E$2,$F$2:K276,ROW(D276)-1,0)),F276)</f>
        <v xml:space="preserve">¿Deseas TRABAJAR con TODOS los Cuestionarios?
 - Si seleccionas SÍ: se trabajará con TODOS los cuestionarios.
 - Si seleccionas NO: se trabajará las preguntas seleccionadas del Cuestionario: 
</v>
      </c>
      <c r="F276" s="586" t="s">
        <v>697</v>
      </c>
      <c r="G276" s="586" t="s">
        <v>1186</v>
      </c>
      <c r="H276" s="586" t="s">
        <v>1187</v>
      </c>
      <c r="I276" s="586" t="s">
        <v>700</v>
      </c>
      <c r="J276" s="586" t="s">
        <v>701</v>
      </c>
      <c r="K276" s="586" t="s">
        <v>18079</v>
      </c>
      <c r="L276" s="586" t="s">
        <v>19042</v>
      </c>
      <c r="M276" s="586" t="str">
        <f t="shared" ref="M276:M337" si="33">E276</f>
        <v xml:space="preserve">¿Deseas TRABAJAR con TODOS los Cuestionarios?
 - Si seleccionas SÍ: se trabajará con TODOS los cuestionarios.
 - Si seleccionas NO: se trabajará las preguntas seleccionadas del Cuestionario: 
</v>
      </c>
      <c r="N276" s="146" t="s">
        <v>115</v>
      </c>
      <c r="AF276" s="146" t="s">
        <v>115</v>
      </c>
    </row>
    <row r="277" spans="1:32" outlineLevel="1" x14ac:dyDescent="0.25">
      <c r="A277" s="317" t="str">
        <f t="shared" si="32"/>
        <v>Z_TX_52_</v>
      </c>
      <c r="B277" s="317" t="str">
        <f t="shared" si="31"/>
        <v>TX</v>
      </c>
      <c r="C277" s="317">
        <v>52</v>
      </c>
      <c r="D277" s="681"/>
      <c r="E277" s="585" t="str">
        <f>IFERROR(IF(D277&lt;&gt;"",D277,HLOOKUP($E$2,$F$2:K277,ROW(D277)-1,0)),F277)</f>
        <v xml:space="preserve">Has seleccionado IMPORTAR preguntas desde otro archivo.
¿Deseas conservar las preguntas que tienes actualmente y poner las que vas a IMPORTAR a CONTINUACIÓN?
</v>
      </c>
      <c r="F277" s="585" t="s">
        <v>698</v>
      </c>
      <c r="G277" s="585" t="s">
        <v>1188</v>
      </c>
      <c r="H277" s="585" t="s">
        <v>1189</v>
      </c>
      <c r="I277" s="585" t="s">
        <v>702</v>
      </c>
      <c r="J277" s="585" t="s">
        <v>699</v>
      </c>
      <c r="K277" s="585" t="s">
        <v>18080</v>
      </c>
      <c r="L277" s="585" t="s">
        <v>19043</v>
      </c>
      <c r="M277" s="585" t="str">
        <f t="shared" si="33"/>
        <v xml:space="preserve">Has seleccionado IMPORTAR preguntas desde otro archivo.
¿Deseas conservar las preguntas que tienes actualmente y poner las que vas a IMPORTAR a CONTINUACIÓN?
</v>
      </c>
      <c r="N277" s="146" t="s">
        <v>115</v>
      </c>
      <c r="AF277" s="146" t="s">
        <v>115</v>
      </c>
    </row>
    <row r="278" spans="1:32" outlineLevel="1" x14ac:dyDescent="0.25">
      <c r="A278" s="318" t="str">
        <f t="shared" si="32"/>
        <v>Z_TX_53_</v>
      </c>
      <c r="B278" s="318" t="str">
        <f t="shared" si="31"/>
        <v>TX</v>
      </c>
      <c r="C278" s="318">
        <v>53</v>
      </c>
      <c r="D278" s="687"/>
      <c r="E278" s="586" t="str">
        <f>IFERROR(IF(D278&lt;&gt;"",D278,HLOOKUP($E$2,$F$2:K278,ROW(D278)-1,0)),F278)</f>
        <v xml:space="preserve">¿Deseas CONSERVAR las preguntas que tienes actualmente?
P.D.: Has seleccionado GUARDAR Banco de Preguntas (la copia se hará en OTRO archivo). Si deseas LIMPIAR las preguntas pulsa NO.
</v>
      </c>
      <c r="F278" s="586" t="s">
        <v>703</v>
      </c>
      <c r="G278" s="586" t="s">
        <v>18081</v>
      </c>
      <c r="H278" s="586" t="s">
        <v>18082</v>
      </c>
      <c r="I278" s="586" t="s">
        <v>18083</v>
      </c>
      <c r="J278" s="586" t="s">
        <v>18084</v>
      </c>
      <c r="K278" s="586" t="s">
        <v>18085</v>
      </c>
      <c r="L278" s="586" t="s">
        <v>19044</v>
      </c>
      <c r="M278" s="586" t="str">
        <f t="shared" si="33"/>
        <v xml:space="preserve">¿Deseas CONSERVAR las preguntas que tienes actualmente?
P.D.: Has seleccionado GUARDAR Banco de Preguntas (la copia se hará en OTRO archivo). Si deseas LIMPIAR las preguntas pulsa NO.
</v>
      </c>
      <c r="N278" s="146" t="s">
        <v>115</v>
      </c>
      <c r="AF278" s="146" t="s">
        <v>115</v>
      </c>
    </row>
    <row r="279" spans="1:32" outlineLevel="1" x14ac:dyDescent="0.25">
      <c r="A279" s="317" t="str">
        <f t="shared" si="32"/>
        <v>Z_TX_54_</v>
      </c>
      <c r="B279" s="317" t="str">
        <f t="shared" si="31"/>
        <v>TX</v>
      </c>
      <c r="C279" s="317">
        <v>54</v>
      </c>
      <c r="D279" s="681"/>
      <c r="E279" s="585" t="str">
        <f>IFERROR(IF(D279&lt;&gt;"",D279,HLOOKUP($E$2,$F$2:K279,ROW(D279)-1,0)),F279)</f>
        <v xml:space="preserve">Escribe qué separador quieres poner para las parejas del Cuestionario tipo: 
</v>
      </c>
      <c r="F279" s="585" t="s">
        <v>705</v>
      </c>
      <c r="G279" s="585" t="s">
        <v>1190</v>
      </c>
      <c r="H279" s="585" t="s">
        <v>1191</v>
      </c>
      <c r="I279" s="585" t="s">
        <v>706</v>
      </c>
      <c r="J279" s="585" t="s">
        <v>704</v>
      </c>
      <c r="K279" s="585" t="s">
        <v>18086</v>
      </c>
      <c r="L279" s="585" t="s">
        <v>19045</v>
      </c>
      <c r="M279" s="585" t="str">
        <f t="shared" si="33"/>
        <v xml:space="preserve">Escribe qué separador quieres poner para las parejas del Cuestionario tipo: 
</v>
      </c>
      <c r="N279" s="146" t="s">
        <v>115</v>
      </c>
      <c r="AF279" s="146" t="s">
        <v>115</v>
      </c>
    </row>
    <row r="280" spans="1:32" outlineLevel="1" x14ac:dyDescent="0.25">
      <c r="A280" s="318" t="str">
        <f t="shared" si="32"/>
        <v>Z_TX_55_</v>
      </c>
      <c r="B280" s="318" t="str">
        <f t="shared" si="31"/>
        <v>TX</v>
      </c>
      <c r="C280" s="318">
        <v>55</v>
      </c>
      <c r="D280" s="687"/>
      <c r="E280" s="586" t="str">
        <f>IFERROR(IF(D280&lt;&gt;"",D280,HLOOKUP($E$2,$F$2:K280,ROW(D280)-1,0)),F280)</f>
        <v>ESTA FUNCIÓN NO ESTÁ DISPONIBLE PARA MAC, ESPERO PODER ENCONTRAR PRONTO UNA SOLUCIÓN.</v>
      </c>
      <c r="F280" s="586" t="s">
        <v>885</v>
      </c>
      <c r="G280" s="586" t="s">
        <v>1192</v>
      </c>
      <c r="H280" s="586" t="s">
        <v>886</v>
      </c>
      <c r="I280" s="586" t="s">
        <v>887</v>
      </c>
      <c r="J280" s="586" t="s">
        <v>888</v>
      </c>
      <c r="K280" s="586" t="s">
        <v>889</v>
      </c>
      <c r="L280" s="586" t="s">
        <v>19046</v>
      </c>
      <c r="M280" s="586" t="str">
        <f t="shared" si="33"/>
        <v>ESTA FUNCIÓN NO ESTÁ DISPONIBLE PARA MAC, ESPERO PODER ENCONTRAR PRONTO UNA SOLUCIÓN.</v>
      </c>
      <c r="N280" s="146" t="s">
        <v>115</v>
      </c>
      <c r="AF280" s="146" t="s">
        <v>115</v>
      </c>
    </row>
    <row r="281" spans="1:32" outlineLevel="1" x14ac:dyDescent="0.25">
      <c r="A281" s="317" t="str">
        <f t="shared" si="32"/>
        <v>Z_TX_56_</v>
      </c>
      <c r="B281" s="317" t="str">
        <f t="shared" si="31"/>
        <v>TX</v>
      </c>
      <c r="C281" s="317">
        <v>56</v>
      </c>
      <c r="D281" s="681"/>
      <c r="E281" s="585" t="str">
        <f>IFERROR(IF(D281&lt;&gt;"",D281,HLOOKUP($E$2,$F$2:K281,ROW(D281)-1,0)),F281)</f>
        <v>Escribe el código en formato HEX del COLOR que quieres usar:
Ejemplos (6 nº):
   - Negro:    000000 
   - Blanco:   FFFFFF
Web para los códigos de colores HTML:  https://htmlcolorcodes.com/es/
Web para "clonar" el color que quieres usar:  https://imagecolorpicker.com/es</v>
      </c>
      <c r="F281" s="585" t="s">
        <v>19296</v>
      </c>
      <c r="G281" s="585" t="s">
        <v>19297</v>
      </c>
      <c r="H281" s="585" t="s">
        <v>19298</v>
      </c>
      <c r="I281" s="585" t="s">
        <v>19299</v>
      </c>
      <c r="J281" s="585" t="s">
        <v>19300</v>
      </c>
      <c r="K281" s="585" t="s">
        <v>19302</v>
      </c>
      <c r="L281" s="585" t="s">
        <v>19301</v>
      </c>
      <c r="M281" s="585" t="str">
        <f t="shared" si="33"/>
        <v>Escribe el código en formato HEX del COLOR que quieres usar:
Ejemplos (6 nº):
   - Negro:    000000 
   - Blanco:   FFFFFF
Web para los códigos de colores HTML:  https://htmlcolorcodes.com/es/
Web para "clonar" el color que quieres usar:  https://imagecolorpicker.com/es</v>
      </c>
      <c r="N281" s="146" t="s">
        <v>115</v>
      </c>
      <c r="AF281" s="146" t="s">
        <v>115</v>
      </c>
    </row>
    <row r="282" spans="1:32" outlineLevel="1" x14ac:dyDescent="0.25">
      <c r="A282" s="318" t="str">
        <f t="shared" si="32"/>
        <v>Z_TX_57_</v>
      </c>
      <c r="B282" s="318" t="str">
        <f t="shared" si="31"/>
        <v>TX</v>
      </c>
      <c r="C282" s="318">
        <v>57</v>
      </c>
      <c r="D282" s="659"/>
      <c r="E282" s="586" t="str">
        <f>IFERROR(IF(D282&lt;&gt;"",D282,HLOOKUP($E$2,$F$2:K282,ROW(D282)-1,0)),F282)</f>
        <v>NO HAY INFORMACIÓN DE AYUDA PARA ESTA CASILLA.
SELECCIONA UNA CASILLA SIMILAR.</v>
      </c>
      <c r="F282" s="586" t="s">
        <v>890</v>
      </c>
      <c r="G282" s="586" t="s">
        <v>741</v>
      </c>
      <c r="H282" s="586" t="s">
        <v>1193</v>
      </c>
      <c r="I282" s="586" t="s">
        <v>743</v>
      </c>
      <c r="J282" s="586" t="s">
        <v>742</v>
      </c>
      <c r="K282" s="586" t="s">
        <v>860</v>
      </c>
      <c r="L282" s="586" t="s">
        <v>19047</v>
      </c>
      <c r="M282" s="586" t="str">
        <f t="shared" si="33"/>
        <v>NO HAY INFORMACIÓN DE AYUDA PARA ESTA CASILLA.
SELECCIONA UNA CASILLA SIMILAR.</v>
      </c>
      <c r="N282" s="146" t="s">
        <v>115</v>
      </c>
      <c r="AF282" s="146" t="s">
        <v>115</v>
      </c>
    </row>
    <row r="283" spans="1:32" outlineLevel="1" x14ac:dyDescent="0.25">
      <c r="A283" s="317" t="str">
        <f t="shared" si="32"/>
        <v>Z_TX_58_</v>
      </c>
      <c r="B283" s="317" t="str">
        <f t="shared" si="31"/>
        <v>TX</v>
      </c>
      <c r="C283" s="317">
        <v>58</v>
      </c>
      <c r="D283" s="681"/>
      <c r="E283" s="585" t="str">
        <f>IFERROR(IF(D283&lt;&gt;"",D283,HLOOKUP($E$2,$F$2:K283,ROW(D283)-1,0)),F283)</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83" s="585" t="s">
        <v>862</v>
      </c>
      <c r="G283" s="585" t="s">
        <v>1194</v>
      </c>
      <c r="H283" s="585" t="s">
        <v>19447</v>
      </c>
      <c r="I283" s="585" t="s">
        <v>863</v>
      </c>
      <c r="J283" s="585" t="s">
        <v>864</v>
      </c>
      <c r="K283" s="585" t="s">
        <v>18087</v>
      </c>
      <c r="L283" s="585" t="s">
        <v>19048</v>
      </c>
      <c r="M283" s="585" t="str">
        <f t="shared" si="33"/>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N283" s="146" t="s">
        <v>115</v>
      </c>
      <c r="AF283" s="146" t="s">
        <v>115</v>
      </c>
    </row>
    <row r="284" spans="1:32" outlineLevel="1" x14ac:dyDescent="0.25">
      <c r="A284" s="318" t="str">
        <f t="shared" si="32"/>
        <v>Z_TX_59_</v>
      </c>
      <c r="B284" s="318" t="str">
        <f t="shared" si="31"/>
        <v>TX</v>
      </c>
      <c r="C284" s="318">
        <v>59</v>
      </c>
      <c r="D284" s="687"/>
      <c r="E284" s="586" t="str">
        <f>IFERROR(IF(D284&lt;&gt;"",D284,HLOOKUP($E$2,$F$2:K284,ROW(D284)-1,0)),F284)</f>
        <v xml:space="preserve">AHORA DEBES ABRIR EL ARCHIVO  - MOODLE.xml -  con el BLOC DE NOTAS y pulsar [Ctrl + V].
LUEGO, DEBES GUARDAR EL ARCHIVO CON EL NOMBRE QUE QUIERAS, PERO EXTENSIÓN - .xml - </v>
      </c>
      <c r="F284" s="586" t="s">
        <v>1195</v>
      </c>
      <c r="G284" s="586" t="s">
        <v>1196</v>
      </c>
      <c r="H284" s="586" t="s">
        <v>896</v>
      </c>
      <c r="I284" s="586" t="s">
        <v>898</v>
      </c>
      <c r="J284" s="586" t="s">
        <v>897</v>
      </c>
      <c r="K284" s="586" t="s">
        <v>19605</v>
      </c>
      <c r="L284" s="586" t="s">
        <v>19049</v>
      </c>
      <c r="M284" s="586" t="str">
        <f t="shared" si="33"/>
        <v xml:space="preserve">AHORA DEBES ABRIR EL ARCHIVO  - MOODLE.xml -  con el BLOC DE NOTAS y pulsar [Ctrl + V].
LUEGO, DEBES GUARDAR EL ARCHIVO CON EL NOMBRE QUE QUIERAS, PERO EXTENSIÓN - .xml - </v>
      </c>
      <c r="N284" s="146" t="s">
        <v>115</v>
      </c>
      <c r="AF284" s="146" t="s">
        <v>115</v>
      </c>
    </row>
    <row r="285" spans="1:32" outlineLevel="1" x14ac:dyDescent="0.25">
      <c r="A285" s="691" t="str">
        <f t="shared" si="32"/>
        <v>Z_TX_60_</v>
      </c>
      <c r="B285" s="317" t="str">
        <f t="shared" si="31"/>
        <v>TX</v>
      </c>
      <c r="C285" s="317">
        <v>60</v>
      </c>
      <c r="D285" s="681"/>
      <c r="E285" s="585" t="str">
        <f>IFERROR(IF(D285&lt;&gt;"",D285,HLOOKUP($E$2,$F$2:K285,ROW(D285)-1,0)),F285)</f>
        <v xml:space="preserve">No estás trabajando con Windows por lo que no es posible comprobar si hay una nueva versión de la aplicación. 
Si quieres estar al día con la última versión, debes visitar periódicamente el siguiente enlace: 
</v>
      </c>
      <c r="F285" s="585" t="s">
        <v>19746</v>
      </c>
      <c r="G285" s="585" t="s">
        <v>19749</v>
      </c>
      <c r="H285" s="585" t="s">
        <v>19745</v>
      </c>
      <c r="I285" s="585" t="s">
        <v>19747</v>
      </c>
      <c r="J285" s="585" t="s">
        <v>19748</v>
      </c>
      <c r="K285" s="585" t="s">
        <v>19750</v>
      </c>
      <c r="L285" s="585" t="s">
        <v>19751</v>
      </c>
      <c r="M285" s="585" t="str">
        <f t="shared" si="33"/>
        <v xml:space="preserve">No estás trabajando con Windows por lo que no es posible comprobar si hay una nueva versión de la aplicación. 
Si quieres estar al día con la última versión, debes visitar periódicamente el siguiente enlace: 
</v>
      </c>
      <c r="N285" s="146" t="s">
        <v>115</v>
      </c>
      <c r="AF285" s="146" t="s">
        <v>115</v>
      </c>
    </row>
    <row r="286" spans="1:32" outlineLevel="1" x14ac:dyDescent="0.25">
      <c r="A286" s="688" t="str">
        <f t="shared" si="32"/>
        <v>Z_TX_61_</v>
      </c>
      <c r="B286" s="318" t="str">
        <f t="shared" si="31"/>
        <v>TX</v>
      </c>
      <c r="C286" s="318">
        <v>61</v>
      </c>
      <c r="D286" s="687"/>
      <c r="E286" s="586" t="str">
        <f>IFERROR(IF(D286&lt;&gt;"",D286,HLOOKUP($E$2,$F$2:K286,ROW(D286)-1,0)),F286)</f>
        <v xml:space="preserve">No estás trabajando con Windows por lo que es posible que esta opción no funcione.
En ese caso, puedes consultar el vídeo que te pongo en el mensaje, para ver cómo puedes hacerlo tú manualmente.
</v>
      </c>
      <c r="F286" s="586" t="s">
        <v>19738</v>
      </c>
      <c r="G286" s="586" t="s">
        <v>19740</v>
      </c>
      <c r="H286" s="586" t="s">
        <v>19744</v>
      </c>
      <c r="I286" s="586" t="s">
        <v>19743</v>
      </c>
      <c r="J286" s="586" t="s">
        <v>19742</v>
      </c>
      <c r="K286" s="586" t="s">
        <v>19741</v>
      </c>
      <c r="L286" s="586" t="s">
        <v>19739</v>
      </c>
      <c r="M286" s="586" t="str">
        <f t="shared" si="33"/>
        <v xml:space="preserve">No estás trabajando con Windows por lo que es posible que esta opción no funcione.
En ese caso, puedes consultar el vídeo que te pongo en el mensaje, para ver cómo puedes hacerlo tú manualmente.
</v>
      </c>
      <c r="N286" s="146" t="s">
        <v>115</v>
      </c>
      <c r="AF286" s="146" t="s">
        <v>115</v>
      </c>
    </row>
    <row r="287" spans="1:32" outlineLevel="1" x14ac:dyDescent="0.25">
      <c r="A287" s="317" t="str">
        <f t="shared" si="32"/>
        <v>Z_TX_62_</v>
      </c>
      <c r="B287" s="317" t="str">
        <f t="shared" si="31"/>
        <v>TX</v>
      </c>
      <c r="C287" s="317">
        <v>62</v>
      </c>
      <c r="D287" s="681"/>
      <c r="E287" s="585" t="str">
        <f>IFERROR(IF(D287&lt;&gt;"",D287,HLOOKUP($E$2,$F$2:K287,ROW(D287)-1,0)),F287)</f>
        <v xml:space="preserve">¿Deseas introducir la fórmula en medio del texto? 
(Si lo que quieres es introducir la fórmula en una línea nueva centrada y resaltada responde NO). 
</v>
      </c>
      <c r="F287" s="585" t="s">
        <v>1197</v>
      </c>
      <c r="G287" s="585" t="s">
        <v>1198</v>
      </c>
      <c r="H287" s="585" t="s">
        <v>1199</v>
      </c>
      <c r="I287" s="585" t="s">
        <v>900</v>
      </c>
      <c r="J287" s="585" t="s">
        <v>899</v>
      </c>
      <c r="K287" s="585" t="s">
        <v>901</v>
      </c>
      <c r="L287" s="585" t="s">
        <v>19050</v>
      </c>
      <c r="M287" s="585" t="str">
        <f t="shared" si="33"/>
        <v xml:space="preserve">¿Deseas introducir la fórmula en medio del texto? 
(Si lo que quieres es introducir la fórmula en una línea nueva centrada y resaltada responde NO). 
</v>
      </c>
      <c r="N287" s="146" t="s">
        <v>115</v>
      </c>
      <c r="AF287" s="146" t="s">
        <v>115</v>
      </c>
    </row>
    <row r="288" spans="1:32" outlineLevel="1" x14ac:dyDescent="0.25">
      <c r="A288" s="318" t="str">
        <f t="shared" si="32"/>
        <v>Z_TX_63_</v>
      </c>
      <c r="B288" s="318" t="str">
        <f t="shared" si="31"/>
        <v>TX</v>
      </c>
      <c r="C288" s="318">
        <v>63</v>
      </c>
      <c r="D288" s="687"/>
      <c r="E288" s="586" t="str">
        <f>IFERROR(IF(D288&lt;&gt;"",D288,HLOOKUP($E$2,$F$2:K288,ROW(D288)-1,0)),F288)</f>
        <v xml:space="preserve">¿Cuántas preguntas quieres guardar con estos datos aleatorios? 
[max  100]
</v>
      </c>
      <c r="F288" s="586" t="s">
        <v>18088</v>
      </c>
      <c r="G288" s="586" t="s">
        <v>18089</v>
      </c>
      <c r="H288" s="586" t="s">
        <v>18090</v>
      </c>
      <c r="I288" s="586" t="s">
        <v>18091</v>
      </c>
      <c r="J288" s="586" t="s">
        <v>18092</v>
      </c>
      <c r="K288" s="586" t="s">
        <v>18093</v>
      </c>
      <c r="L288" s="586" t="s">
        <v>19051</v>
      </c>
      <c r="M288" s="586" t="str">
        <f t="shared" si="33"/>
        <v xml:space="preserve">¿Cuántas preguntas quieres guardar con estos datos aleatorios? 
[max  100]
</v>
      </c>
      <c r="N288" s="146" t="s">
        <v>115</v>
      </c>
      <c r="AF288" s="146" t="s">
        <v>115</v>
      </c>
    </row>
    <row r="289" spans="1:32" outlineLevel="1" x14ac:dyDescent="0.25">
      <c r="A289" s="317" t="str">
        <f t="shared" si="32"/>
        <v>Z_TX_64_</v>
      </c>
      <c r="B289" s="317" t="str">
        <f t="shared" si="31"/>
        <v>TX</v>
      </c>
      <c r="C289" s="317">
        <v>64</v>
      </c>
      <c r="D289" s="681"/>
      <c r="E289" s="585" t="str">
        <f>IFERROR(IF(D289&lt;&gt;"",D289,HLOOKUP($E$2,$F$2:K289,ROW(D289)-1,0)),F289)</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89" s="585" t="s">
        <v>1051</v>
      </c>
      <c r="G289" s="585" t="s">
        <v>1200</v>
      </c>
      <c r="H289" s="585" t="s">
        <v>1201</v>
      </c>
      <c r="I289" s="585" t="s">
        <v>1288</v>
      </c>
      <c r="J289" s="585" t="s">
        <v>1287</v>
      </c>
      <c r="K289" s="585" t="s">
        <v>1286</v>
      </c>
      <c r="L289" s="585" t="s">
        <v>19052</v>
      </c>
      <c r="M289" s="585" t="str">
        <f t="shared" si="33"/>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289" s="146" t="s">
        <v>115</v>
      </c>
      <c r="AF289" s="146" t="s">
        <v>115</v>
      </c>
    </row>
    <row r="290" spans="1:32" outlineLevel="1" x14ac:dyDescent="0.25">
      <c r="A290" s="318" t="str">
        <f t="shared" si="32"/>
        <v>Z_TX_65_</v>
      </c>
      <c r="B290" s="318" t="str">
        <f t="shared" si="31"/>
        <v>TX</v>
      </c>
      <c r="C290" s="318">
        <v>65</v>
      </c>
      <c r="D290" s="659"/>
      <c r="E290" s="586" t="str">
        <f>IFERROR(IF(D290&lt;&gt;"",D290,HLOOKUP($E$2,$F$2:K290,ROW(D290)-1,0)),F290)</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90" s="586" t="s">
        <v>19345</v>
      </c>
      <c r="G290" s="586" t="s">
        <v>19346</v>
      </c>
      <c r="H290" s="586" t="s">
        <v>19347</v>
      </c>
      <c r="I290" s="586" t="s">
        <v>19348</v>
      </c>
      <c r="J290" s="586" t="s">
        <v>19356</v>
      </c>
      <c r="K290" s="586" t="s">
        <v>19357</v>
      </c>
      <c r="L290" s="586" t="s">
        <v>19358</v>
      </c>
      <c r="M290" s="586" t="str">
        <f t="shared" si="33"/>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290" s="146" t="s">
        <v>115</v>
      </c>
      <c r="AF290" s="146" t="s">
        <v>115</v>
      </c>
    </row>
    <row r="291" spans="1:32" outlineLevel="1" x14ac:dyDescent="0.25">
      <c r="A291" s="317" t="str">
        <f t="shared" si="32"/>
        <v>Z_TX_66_</v>
      </c>
      <c r="B291" s="317" t="str">
        <f t="shared" si="31"/>
        <v>TX</v>
      </c>
      <c r="C291" s="317">
        <v>66</v>
      </c>
      <c r="D291" s="658"/>
      <c r="E291" s="585" t="str">
        <f>IFERROR(IF(D291&lt;&gt;"",D291,HLOOKUP($E$2,$F$2:K291,ROW(D291)-1,0)),F291)</f>
        <v>Palabra suelta dentro del texto. 
SHORTANSWER 
     =&gt; SA            =&gt; SAC
     =&gt; MW         =&gt; MWC
ACLARACIONES: La C es para que Coincidan las mayúsculas.</v>
      </c>
      <c r="F291" s="585" t="s">
        <v>19349</v>
      </c>
      <c r="G291" s="585" t="s">
        <v>19350</v>
      </c>
      <c r="H291" s="585" t="s">
        <v>19351</v>
      </c>
      <c r="I291" s="585" t="s">
        <v>19352</v>
      </c>
      <c r="J291" s="585" t="s">
        <v>19353</v>
      </c>
      <c r="K291" s="585" t="s">
        <v>19354</v>
      </c>
      <c r="L291" s="585" t="s">
        <v>19355</v>
      </c>
      <c r="M291" s="585" t="str">
        <f t="shared" si="33"/>
        <v>Palabra suelta dentro del texto. 
SHORTANSWER 
     =&gt; SA            =&gt; SAC
     =&gt; MW         =&gt; MWC
ACLARACIONES: La C es para que Coincidan las mayúsculas.</v>
      </c>
      <c r="N291" s="146" t="s">
        <v>115</v>
      </c>
      <c r="AF291" s="146" t="s">
        <v>115</v>
      </c>
    </row>
    <row r="292" spans="1:32" outlineLevel="1" x14ac:dyDescent="0.25">
      <c r="A292" s="318" t="str">
        <f t="shared" si="32"/>
        <v>Z_TX_67_</v>
      </c>
      <c r="B292" s="318" t="str">
        <f t="shared" si="31"/>
        <v>TX</v>
      </c>
      <c r="C292" s="318">
        <v>67</v>
      </c>
      <c r="D292" s="687"/>
      <c r="E292" s="586" t="str">
        <f>IFERROR(IF(D292&lt;&gt;"",D292,HLOOKUP($E$2,$F$2:K292,ROW(D292)-1,0)),F292)</f>
        <v>Número dentro del texto. 
NUMERICAL 
           {3:NM:=3:0}
ACLARACIONES: Tiene un nuevo campo para indicar el márgen de error (tolerancia).</v>
      </c>
      <c r="F292" s="586" t="s">
        <v>19448</v>
      </c>
      <c r="G292" s="586" t="s">
        <v>19449</v>
      </c>
      <c r="H292" s="586" t="s">
        <v>19450</v>
      </c>
      <c r="I292" s="586" t="s">
        <v>19451</v>
      </c>
      <c r="J292" s="586" t="s">
        <v>19452</v>
      </c>
      <c r="K292" s="586" t="s">
        <v>19453</v>
      </c>
      <c r="L292" s="586" t="s">
        <v>19454</v>
      </c>
      <c r="M292" s="586" t="str">
        <f t="shared" si="33"/>
        <v>Número dentro del texto. 
NUMERICAL 
           {3:NM:=3:0}
ACLARACIONES: Tiene un nuevo campo para indicar el márgen de error (tolerancia).</v>
      </c>
      <c r="N292" s="146" t="s">
        <v>115</v>
      </c>
      <c r="AF292" s="146" t="s">
        <v>115</v>
      </c>
    </row>
    <row r="293" spans="1:32" outlineLevel="1" x14ac:dyDescent="0.25">
      <c r="A293" s="317" t="str">
        <f t="shared" si="32"/>
        <v>Z_TX_68_</v>
      </c>
      <c r="B293" s="317" t="str">
        <f t="shared" si="31"/>
        <v>TX</v>
      </c>
      <c r="C293" s="317">
        <v>68</v>
      </c>
      <c r="D293" s="681"/>
      <c r="E293" s="585" t="str">
        <f>IFERROR(IF(D293&lt;&gt;"",D293,HLOOKUP($E$2,$F$2:K293,ROW(D293)-1,0)),F293)</f>
        <v>¿Quieres que el alumno pueda marcar las respuestas que no son correctas?</v>
      </c>
      <c r="F293" s="585" t="s">
        <v>1082</v>
      </c>
      <c r="G293" s="585" t="s">
        <v>1083</v>
      </c>
      <c r="H293" s="585" t="s">
        <v>1084</v>
      </c>
      <c r="I293" s="585" t="s">
        <v>1081</v>
      </c>
      <c r="J293" s="585" t="s">
        <v>1085</v>
      </c>
      <c r="K293" s="585" t="s">
        <v>1086</v>
      </c>
      <c r="L293" s="585" t="s">
        <v>19053</v>
      </c>
      <c r="M293" s="585" t="str">
        <f t="shared" si="33"/>
        <v>¿Quieres que el alumno pueda marcar las respuestas que no son correctas?</v>
      </c>
      <c r="N293" s="146" t="s">
        <v>115</v>
      </c>
      <c r="AF293" s="146" t="s">
        <v>115</v>
      </c>
    </row>
    <row r="294" spans="1:32" outlineLevel="1" x14ac:dyDescent="0.25">
      <c r="A294" s="318" t="str">
        <f t="shared" si="32"/>
        <v>Z_TX_69_</v>
      </c>
      <c r="B294" s="318" t="str">
        <f t="shared" si="31"/>
        <v>TX</v>
      </c>
      <c r="C294" s="318">
        <v>69</v>
      </c>
      <c r="D294" s="687"/>
      <c r="E294" s="586" t="str">
        <f>IFERROR(IF(D294&lt;&gt;"",D294,HLOOKUP($E$2,$F$2:K294,ROW(D294)-1,0)),F294)</f>
        <v>Haga clic en las etiquetas de texto para alternar el color: negro/gris. &lt;br&gt;
Haga clic en los botones para seleccionar la respuesta.</v>
      </c>
      <c r="F294" s="586" t="s">
        <v>18117</v>
      </c>
      <c r="G294" s="586" t="s">
        <v>18118</v>
      </c>
      <c r="H294" s="586" t="s">
        <v>18119</v>
      </c>
      <c r="I294" s="586" t="s">
        <v>18120</v>
      </c>
      <c r="J294" s="586" t="s">
        <v>18121</v>
      </c>
      <c r="K294" s="586" t="s">
        <v>18122</v>
      </c>
      <c r="L294" s="586" t="s">
        <v>19054</v>
      </c>
      <c r="M294" s="586" t="str">
        <f t="shared" si="33"/>
        <v>Haga clic en las etiquetas de texto para alternar el color: negro/gris. &lt;br&gt;
Haga clic en los botones para seleccionar la respuesta.</v>
      </c>
      <c r="N294" s="146" t="s">
        <v>115</v>
      </c>
      <c r="AF294" s="146" t="s">
        <v>115</v>
      </c>
    </row>
    <row r="295" spans="1:32" outlineLevel="1" x14ac:dyDescent="0.25">
      <c r="A295" s="317" t="str">
        <f t="shared" si="32"/>
        <v>Z_TX_70_</v>
      </c>
      <c r="B295" s="317" t="str">
        <f t="shared" si="31"/>
        <v>TX</v>
      </c>
      <c r="C295" s="317">
        <v>70</v>
      </c>
      <c r="D295" s="681"/>
      <c r="E295" s="585" t="str">
        <f>IFERROR(IF(D295&lt;&gt;"",D295,HLOOKUP($E$2,$F$2:K295,ROW(D295)-1,0)),F295)</f>
        <v xml:space="preserve">Haga clic en las etiquetas de texto para alternar: normal/rojo ondulado. &lt;br&gt;
Haga clic en los botones para seleccionar la respuesta. </v>
      </c>
      <c r="F295" s="585" t="s">
        <v>18124</v>
      </c>
      <c r="G295" s="585" t="s">
        <v>18125</v>
      </c>
      <c r="H295" s="585" t="s">
        <v>18126</v>
      </c>
      <c r="I295" s="585" t="s">
        <v>18127</v>
      </c>
      <c r="J295" s="585" t="s">
        <v>18128</v>
      </c>
      <c r="K295" s="585" t="s">
        <v>18123</v>
      </c>
      <c r="L295" s="585" t="s">
        <v>19055</v>
      </c>
      <c r="M295" s="585" t="str">
        <f t="shared" si="33"/>
        <v xml:space="preserve">Haga clic en las etiquetas de texto para alternar: normal/rojo ondulado. &lt;br&gt;
Haga clic en los botones para seleccionar la respuesta. </v>
      </c>
      <c r="N295" s="146" t="s">
        <v>115</v>
      </c>
      <c r="AF295" s="146" t="s">
        <v>115</v>
      </c>
    </row>
    <row r="296" spans="1:32" outlineLevel="1" x14ac:dyDescent="0.25">
      <c r="A296" s="318" t="str">
        <f t="shared" si="32"/>
        <v>Z_TX_71_</v>
      </c>
      <c r="B296" s="318" t="str">
        <f t="shared" si="31"/>
        <v>TX</v>
      </c>
      <c r="C296" s="318">
        <v>71</v>
      </c>
      <c r="D296" s="659"/>
      <c r="E296" s="586" t="str">
        <f>IFERROR(IF(D296&lt;&gt;"",D296,HLOOKUP($E$2,$F$2:K296,ROW(D296)-1,0)),F296)</f>
        <v>No</v>
      </c>
      <c r="F296" s="586" t="s">
        <v>1035</v>
      </c>
      <c r="G296" s="586" t="s">
        <v>1035</v>
      </c>
      <c r="H296" s="586" t="s">
        <v>1039</v>
      </c>
      <c r="I296" s="586" t="s">
        <v>1036</v>
      </c>
      <c r="J296" s="586" t="s">
        <v>1038</v>
      </c>
      <c r="K296" s="586" t="s">
        <v>1037</v>
      </c>
      <c r="L296" s="586" t="s">
        <v>18953</v>
      </c>
      <c r="M296" s="586" t="str">
        <f t="shared" si="33"/>
        <v>No</v>
      </c>
      <c r="N296" s="146" t="s">
        <v>115</v>
      </c>
      <c r="AF296" s="146" t="s">
        <v>115</v>
      </c>
    </row>
    <row r="297" spans="1:32" outlineLevel="1" x14ac:dyDescent="0.25">
      <c r="A297" s="317" t="str">
        <f t="shared" si="32"/>
        <v>Z_TX_72_</v>
      </c>
      <c r="B297" s="317" t="str">
        <f t="shared" si="31"/>
        <v>TX</v>
      </c>
      <c r="C297" s="317">
        <v>72</v>
      </c>
      <c r="D297" s="658"/>
      <c r="E297" s="585" t="str">
        <f>IFERROR(IF(D297&lt;&gt;"",D297,HLOOKUP($E$2,$F$2:K297,ROW(D297)-1,0)),F297)</f>
        <v>Sí, cambiar a gris.</v>
      </c>
      <c r="F297" s="585" t="s">
        <v>1040</v>
      </c>
      <c r="G297" s="585" t="s">
        <v>1047</v>
      </c>
      <c r="H297" s="585" t="s">
        <v>1042</v>
      </c>
      <c r="I297" s="585" t="s">
        <v>1045</v>
      </c>
      <c r="J297" s="585" t="s">
        <v>1043</v>
      </c>
      <c r="K297" s="585" t="s">
        <v>1049</v>
      </c>
      <c r="L297" s="585" t="s">
        <v>19056</v>
      </c>
      <c r="M297" s="585" t="str">
        <f t="shared" si="33"/>
        <v>Sí, cambiar a gris.</v>
      </c>
      <c r="N297" s="146" t="s">
        <v>115</v>
      </c>
      <c r="AF297" s="146" t="s">
        <v>115</v>
      </c>
    </row>
    <row r="298" spans="1:32" outlineLevel="1" x14ac:dyDescent="0.25">
      <c r="A298" s="318" t="str">
        <f t="shared" si="32"/>
        <v>Z_TX_73_</v>
      </c>
      <c r="B298" s="318" t="str">
        <f t="shared" si="31"/>
        <v>TX</v>
      </c>
      <c r="C298" s="318">
        <v>73</v>
      </c>
      <c r="D298" s="659"/>
      <c r="E298" s="586" t="str">
        <f>IFERROR(IF(D298&lt;&gt;"",D298,HLOOKUP($E$2,$F$2:K298,ROW(D298)-1,0)),F298)</f>
        <v>Sí, tachar en rojo.</v>
      </c>
      <c r="F298" s="586" t="s">
        <v>1041</v>
      </c>
      <c r="G298" s="586" t="s">
        <v>1048</v>
      </c>
      <c r="H298" s="586" t="s">
        <v>1202</v>
      </c>
      <c r="I298" s="586" t="s">
        <v>1046</v>
      </c>
      <c r="J298" s="586" t="s">
        <v>1044</v>
      </c>
      <c r="K298" s="586" t="s">
        <v>1050</v>
      </c>
      <c r="L298" s="586" t="s">
        <v>19057</v>
      </c>
      <c r="M298" s="586" t="str">
        <f t="shared" si="33"/>
        <v>Sí, tachar en rojo.</v>
      </c>
      <c r="N298" s="146" t="s">
        <v>115</v>
      </c>
      <c r="AF298" s="146" t="s">
        <v>115</v>
      </c>
    </row>
    <row r="299" spans="1:32" outlineLevel="1" x14ac:dyDescent="0.25">
      <c r="A299" s="317" t="str">
        <f t="shared" si="32"/>
        <v>Z_TX_74_</v>
      </c>
      <c r="B299" s="317" t="str">
        <f t="shared" si="31"/>
        <v>TX</v>
      </c>
      <c r="C299" s="317">
        <v>74</v>
      </c>
      <c r="D299" s="658"/>
      <c r="E299" s="585" t="str">
        <f>IFERROR(IF(D299&lt;&gt;"",D299,HLOOKUP($E$2,$F$2:K299,ROW(D299)-1,0)),F299)</f>
        <v>Ancho RC</v>
      </c>
      <c r="F299" s="585" t="s">
        <v>1074</v>
      </c>
      <c r="G299" s="585" t="s">
        <v>1075</v>
      </c>
      <c r="H299" s="585" t="s">
        <v>1077</v>
      </c>
      <c r="I299" s="585" t="s">
        <v>1078</v>
      </c>
      <c r="J299" s="585" t="s">
        <v>1079</v>
      </c>
      <c r="K299" s="585" t="s">
        <v>1076</v>
      </c>
      <c r="L299" s="585" t="s">
        <v>19058</v>
      </c>
      <c r="M299" s="585" t="str">
        <f t="shared" si="33"/>
        <v>Ancho RC</v>
      </c>
      <c r="N299" s="146" t="s">
        <v>115</v>
      </c>
      <c r="AF299" s="146" t="s">
        <v>115</v>
      </c>
    </row>
    <row r="300" spans="1:32" outlineLevel="1" x14ac:dyDescent="0.25">
      <c r="A300" s="318" t="str">
        <f t="shared" si="32"/>
        <v>Z_TX_75_</v>
      </c>
      <c r="B300" s="318" t="str">
        <f t="shared" si="31"/>
        <v>TX</v>
      </c>
      <c r="C300" s="318">
        <v>75</v>
      </c>
      <c r="D300" s="687"/>
      <c r="E300" s="586" t="str">
        <f>IFERROR(IF(D300&lt;&gt;"",D300,HLOOKUP($E$2,$F$2:K300,ROW(D300)-1,0)),F300)</f>
        <v>¿Estás seguro que quieres BORRAR los datos de las celdas Variables? 
Dato_01, Dato_02, etc.
NO se BORRARÁ ningún dato de las preguntas.</v>
      </c>
      <c r="F300" s="586" t="s">
        <v>19303</v>
      </c>
      <c r="G300" s="586" t="s">
        <v>19304</v>
      </c>
      <c r="H300" s="586" t="s">
        <v>19305</v>
      </c>
      <c r="I300" s="586" t="s">
        <v>19306</v>
      </c>
      <c r="J300" s="586" t="s">
        <v>19307</v>
      </c>
      <c r="K300" s="586" t="s">
        <v>19308</v>
      </c>
      <c r="L300" s="586" t="s">
        <v>19309</v>
      </c>
      <c r="M300" s="586" t="str">
        <f t="shared" si="33"/>
        <v>¿Estás seguro que quieres BORRAR los datos de las celdas Variables? 
Dato_01, Dato_02, etc.
NO se BORRARÁ ningún dato de las preguntas.</v>
      </c>
      <c r="N300" s="146" t="s">
        <v>115</v>
      </c>
      <c r="AF300" s="146" t="s">
        <v>115</v>
      </c>
    </row>
    <row r="301" spans="1:32" outlineLevel="1" x14ac:dyDescent="0.25">
      <c r="A301" s="317" t="str">
        <f t="shared" si="32"/>
        <v>Z_TX_76_</v>
      </c>
      <c r="B301" s="317" t="str">
        <f t="shared" si="31"/>
        <v>TX</v>
      </c>
      <c r="C301" s="317">
        <v>76</v>
      </c>
      <c r="D301" s="681"/>
      <c r="E301" s="585" t="str">
        <f>IFERROR(IF(D301&lt;&gt;"",D301,HLOOKUP($E$2,$F$2:K301,ROW(D301)-1,0)),F301)</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01" s="585" t="s">
        <v>19310</v>
      </c>
      <c r="G301" s="585" t="s">
        <v>19311</v>
      </c>
      <c r="H301" s="585" t="s">
        <v>19455</v>
      </c>
      <c r="I301" s="585" t="s">
        <v>19312</v>
      </c>
      <c r="J301" s="585" t="s">
        <v>19313</v>
      </c>
      <c r="K301" s="585" t="s">
        <v>19314</v>
      </c>
      <c r="L301" s="585" t="s">
        <v>19315</v>
      </c>
      <c r="M301" s="585" t="str">
        <f t="shared" si="33"/>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01" s="146" t="s">
        <v>115</v>
      </c>
      <c r="AF301" s="146" t="s">
        <v>115</v>
      </c>
    </row>
    <row r="302" spans="1:32" outlineLevel="1" x14ac:dyDescent="0.25">
      <c r="A302" s="318" t="str">
        <f>$A$1&amp;B302&amp;"_"&amp;C302&amp;"_"&amp;$A$2</f>
        <v>Z_TX_77_0_</v>
      </c>
      <c r="B302" s="318" t="str">
        <f t="shared" si="31"/>
        <v>TX</v>
      </c>
      <c r="C302" s="318" t="s">
        <v>18139</v>
      </c>
      <c r="D302" s="687"/>
      <c r="E302" s="586" t="str">
        <f>IFERROR(IF(D302&lt;&gt;"",D302,HLOOKUP($E$2,$F$2:K302,ROW(D302)-1,0)),F302)</f>
        <v>¿Quieres que te indique los enlaces necesarios la aplicación? 
- Enlace a VIDEO TUTORIALES
- Enlace a MANUAL
- Enlace a DESCARGAR el JUEGO</v>
      </c>
      <c r="F302" s="586" t="s">
        <v>19317</v>
      </c>
      <c r="G302" s="586" t="s">
        <v>19316</v>
      </c>
      <c r="H302" s="586" t="s">
        <v>19456</v>
      </c>
      <c r="I302" s="586" t="s">
        <v>19318</v>
      </c>
      <c r="J302" s="586" t="s">
        <v>19319</v>
      </c>
      <c r="K302" s="586" t="s">
        <v>19320</v>
      </c>
      <c r="L302" s="586" t="s">
        <v>19321</v>
      </c>
      <c r="M302" s="586" t="str">
        <f t="shared" si="33"/>
        <v>¿Quieres que te indique los enlaces necesarios la aplicación? 
- Enlace a VIDEO TUTORIALES
- Enlace a MANUAL
- Enlace a DESCARGAR el JUEGO</v>
      </c>
      <c r="N302" s="146" t="s">
        <v>115</v>
      </c>
      <c r="AF302" s="146" t="s">
        <v>115</v>
      </c>
    </row>
    <row r="303" spans="1:32" outlineLevel="1" x14ac:dyDescent="0.25">
      <c r="A303" s="317" t="str">
        <f t="shared" si="32"/>
        <v>Z_TX_77_1_</v>
      </c>
      <c r="B303" s="317" t="str">
        <f t="shared" si="31"/>
        <v>TX</v>
      </c>
      <c r="C303" s="317" t="s">
        <v>18135</v>
      </c>
      <c r="D303" s="681"/>
      <c r="E303" s="585" t="str">
        <f>IFERROR(IF(D303&lt;&gt;"",D303,HLOOKUP($E$2,$F$2:K303,ROW(D303)-1,0)),F303)</f>
        <v>En el siguiente enlace, tienes el VIDEO TUTORIAL sobre cómo utilizar las preguntas en el juego.
_____________________________</v>
      </c>
      <c r="F303" s="585" t="s">
        <v>19250</v>
      </c>
      <c r="G303" s="585" t="s">
        <v>19251</v>
      </c>
      <c r="H303" s="585" t="s">
        <v>19457</v>
      </c>
      <c r="I303" s="585" t="s">
        <v>19252</v>
      </c>
      <c r="J303" s="585" t="s">
        <v>19253</v>
      </c>
      <c r="K303" s="585" t="s">
        <v>19254</v>
      </c>
      <c r="L303" s="585" t="s">
        <v>19255</v>
      </c>
      <c r="M303" s="585" t="str">
        <f t="shared" si="33"/>
        <v>En el siguiente enlace, tienes el VIDEO TUTORIAL sobre cómo utilizar las preguntas en el juego.
_____________________________</v>
      </c>
      <c r="N303" s="146" t="s">
        <v>115</v>
      </c>
      <c r="AF303" s="146" t="s">
        <v>115</v>
      </c>
    </row>
    <row r="304" spans="1:32" outlineLevel="1" x14ac:dyDescent="0.25">
      <c r="A304" s="318" t="str">
        <f>$A$1&amp;B304&amp;"_"&amp;C304&amp;"_"&amp;$A$2</f>
        <v>Z_TX_77_2_</v>
      </c>
      <c r="B304" s="318" t="str">
        <f t="shared" si="31"/>
        <v>TX</v>
      </c>
      <c r="C304" s="318" t="s">
        <v>18136</v>
      </c>
      <c r="D304" s="687"/>
      <c r="E304" s="586" t="str">
        <f>IFERROR(IF(D304&lt;&gt;"",D304,HLOOKUP($E$2,$F$2:K304,ROW(D304)-1,0)),F304)</f>
        <v>En el siguiente enlace, tienes el MANUAL sobre cómo utilizar las preguntas en el juego.
_____________________________</v>
      </c>
      <c r="F304" s="586" t="s">
        <v>19256</v>
      </c>
      <c r="G304" s="586" t="s">
        <v>19257</v>
      </c>
      <c r="H304" s="586" t="s">
        <v>19458</v>
      </c>
      <c r="I304" s="586" t="s">
        <v>19258</v>
      </c>
      <c r="J304" s="586" t="s">
        <v>19259</v>
      </c>
      <c r="K304" s="586" t="s">
        <v>19260</v>
      </c>
      <c r="L304" s="586" t="s">
        <v>19261</v>
      </c>
      <c r="M304" s="586" t="str">
        <f t="shared" si="33"/>
        <v>En el siguiente enlace, tienes el MANUAL sobre cómo utilizar las preguntas en el juego.
_____________________________</v>
      </c>
      <c r="N304" s="146" t="s">
        <v>115</v>
      </c>
      <c r="AF304" s="146" t="s">
        <v>115</v>
      </c>
    </row>
    <row r="305" spans="1:32" outlineLevel="1" x14ac:dyDescent="0.25">
      <c r="A305" s="317" t="str">
        <f>$A$1&amp;B305&amp;"_"&amp;C305&amp;"_"&amp;$A$2</f>
        <v>Z_TX_77_3_</v>
      </c>
      <c r="B305" s="317" t="str">
        <f t="shared" si="31"/>
        <v>TX</v>
      </c>
      <c r="C305" s="317" t="s">
        <v>18137</v>
      </c>
      <c r="D305" s="681"/>
      <c r="E305" s="585" t="str">
        <f>IFERROR(IF(D305&lt;&gt;"",D305,HLOOKUP($E$2,$F$2:K305,ROW(D305)-1,0)),F305)</f>
        <v>Después, debes seleccionar el idioma de la lista desplegable.</v>
      </c>
      <c r="F305" s="585" t="s">
        <v>18725</v>
      </c>
      <c r="G305" s="585" t="s">
        <v>18735</v>
      </c>
      <c r="H305" s="585" t="s">
        <v>19459</v>
      </c>
      <c r="I305" s="585" t="s">
        <v>18733</v>
      </c>
      <c r="J305" s="585" t="s">
        <v>18734</v>
      </c>
      <c r="K305" s="585" t="s">
        <v>18732</v>
      </c>
      <c r="L305" s="585" t="s">
        <v>19059</v>
      </c>
      <c r="M305" s="585" t="str">
        <f t="shared" si="33"/>
        <v>Después, debes seleccionar el idioma de la lista desplegable.</v>
      </c>
      <c r="N305" s="146" t="s">
        <v>115</v>
      </c>
      <c r="AF305" s="146" t="s">
        <v>115</v>
      </c>
    </row>
    <row r="306" spans="1:32" outlineLevel="1" x14ac:dyDescent="0.25">
      <c r="A306" s="318" t="str">
        <f>$A$1&amp;B306&amp;"_"&amp;C306&amp;"_"&amp;$A$2</f>
        <v>Z_TX_77_4_</v>
      </c>
      <c r="B306" s="318" t="str">
        <f t="shared" si="31"/>
        <v>TX</v>
      </c>
      <c r="C306" s="318" t="s">
        <v>18138</v>
      </c>
      <c r="D306" s="659"/>
      <c r="E306" s="586" t="str">
        <f>IFERROR(IF(D306&lt;&gt;"",D306,HLOOKUP($E$2,$F$2:K306,ROW(D306)-1,0)),F306)</f>
        <v>En el siguiente enlace, te puedes DESCARGAR EL JUEGO.
_____________________________</v>
      </c>
      <c r="F306" s="586" t="s">
        <v>19322</v>
      </c>
      <c r="G306" s="586" t="s">
        <v>19323</v>
      </c>
      <c r="H306" s="586" t="s">
        <v>19324</v>
      </c>
      <c r="I306" s="586" t="s">
        <v>19325</v>
      </c>
      <c r="J306" s="586" t="s">
        <v>19326</v>
      </c>
      <c r="K306" s="586" t="s">
        <v>19327</v>
      </c>
      <c r="L306" s="586" t="s">
        <v>19328</v>
      </c>
      <c r="M306" s="586" t="str">
        <f t="shared" si="33"/>
        <v>En el siguiente enlace, te puedes DESCARGAR EL JUEGO.
_____________________________</v>
      </c>
      <c r="N306" s="146" t="s">
        <v>115</v>
      </c>
      <c r="AF306" s="146" t="s">
        <v>115</v>
      </c>
    </row>
    <row r="307" spans="1:32" outlineLevel="1" x14ac:dyDescent="0.25">
      <c r="A307" s="317" t="str">
        <f t="shared" si="32"/>
        <v>Z_TX_78_</v>
      </c>
      <c r="B307" s="317" t="str">
        <f t="shared" si="31"/>
        <v>TX</v>
      </c>
      <c r="C307" s="317">
        <v>78</v>
      </c>
      <c r="D307" s="681"/>
      <c r="E307" s="585" t="str">
        <f>IFERROR(IF(D307&lt;&gt;"",D307,HLOOKUP($E$2,$F$2:K307,ROW(D307)-1,0)),F307)</f>
        <v>¿Deseas Exportar las Preguntas y Respuestas Ordenadas?</v>
      </c>
      <c r="F307" s="585" t="s">
        <v>1289</v>
      </c>
      <c r="G307" s="585" t="s">
        <v>1340</v>
      </c>
      <c r="H307" s="585" t="s">
        <v>1337</v>
      </c>
      <c r="I307" s="585" t="s">
        <v>1292</v>
      </c>
      <c r="J307" s="585" t="s">
        <v>1291</v>
      </c>
      <c r="K307" s="585" t="s">
        <v>1290</v>
      </c>
      <c r="L307" s="585" t="s">
        <v>19060</v>
      </c>
      <c r="M307" s="585" t="str">
        <f t="shared" si="33"/>
        <v>¿Deseas Exportar las Preguntas y Respuestas Ordenadas?</v>
      </c>
      <c r="N307" s="146" t="s">
        <v>115</v>
      </c>
      <c r="AF307" s="146" t="s">
        <v>115</v>
      </c>
    </row>
    <row r="308" spans="1:32" outlineLevel="1" x14ac:dyDescent="0.25">
      <c r="A308" s="318" t="str">
        <f t="shared" si="32"/>
        <v>Z_TX_79_</v>
      </c>
      <c r="B308" s="318" t="str">
        <f t="shared" si="31"/>
        <v>TX</v>
      </c>
      <c r="C308" s="318">
        <v>79</v>
      </c>
      <c r="D308" s="659"/>
      <c r="E308" s="586" t="str">
        <f>IFERROR(IF(D308&lt;&gt;"",D308,HLOOKUP($E$2,$F$2:K308,ROW(D308)-1,0)),F308)</f>
        <v>Preguntas y respuestas en orden.</v>
      </c>
      <c r="F308" s="586" t="s">
        <v>18094</v>
      </c>
      <c r="G308" s="586" t="s">
        <v>18095</v>
      </c>
      <c r="H308" s="586" t="s">
        <v>18096</v>
      </c>
      <c r="I308" s="586" t="s">
        <v>18097</v>
      </c>
      <c r="J308" s="586" t="s">
        <v>18098</v>
      </c>
      <c r="K308" s="586" t="s">
        <v>18099</v>
      </c>
      <c r="L308" s="586" t="s">
        <v>19061</v>
      </c>
      <c r="M308" s="586" t="str">
        <f t="shared" si="33"/>
        <v>Preguntas y respuestas en orden.</v>
      </c>
      <c r="N308" s="146" t="s">
        <v>115</v>
      </c>
      <c r="AF308" s="146" t="s">
        <v>115</v>
      </c>
    </row>
    <row r="309" spans="1:32" outlineLevel="1" x14ac:dyDescent="0.25">
      <c r="A309" s="317" t="str">
        <f t="shared" si="32"/>
        <v>Z_TX_80_</v>
      </c>
      <c r="B309" s="317" t="str">
        <f t="shared" si="31"/>
        <v>TX</v>
      </c>
      <c r="C309" s="317">
        <v>80</v>
      </c>
      <c r="D309" s="658"/>
      <c r="E309" s="585" t="str">
        <f>IFERROR(IF(D309&lt;&gt;"",D309,HLOOKUP($E$2,$F$2:K309,ROW(D309)-1,0)),F309)</f>
        <v>Preguntas y respuestas barajadas.</v>
      </c>
      <c r="F309" s="585" t="s">
        <v>18100</v>
      </c>
      <c r="G309" s="585" t="s">
        <v>18101</v>
      </c>
      <c r="H309" s="585" t="s">
        <v>18102</v>
      </c>
      <c r="I309" s="585" t="s">
        <v>18103</v>
      </c>
      <c r="J309" s="585" t="s">
        <v>18104</v>
      </c>
      <c r="K309" s="585" t="s">
        <v>18105</v>
      </c>
      <c r="L309" s="585" t="s">
        <v>19062</v>
      </c>
      <c r="M309" s="585" t="str">
        <f t="shared" si="33"/>
        <v>Preguntas y respuestas barajadas.</v>
      </c>
      <c r="N309" s="146" t="s">
        <v>115</v>
      </c>
      <c r="AF309" s="146" t="s">
        <v>115</v>
      </c>
    </row>
    <row r="310" spans="1:32" outlineLevel="1" x14ac:dyDescent="0.25">
      <c r="A310" s="318" t="str">
        <f t="shared" si="32"/>
        <v>Z_TX_81_</v>
      </c>
      <c r="B310" s="318" t="str">
        <f t="shared" si="31"/>
        <v>TX</v>
      </c>
      <c r="C310" s="318">
        <v>81</v>
      </c>
      <c r="D310" s="687"/>
      <c r="E310" s="586" t="str">
        <f>IFERROR(IF(D310&lt;&gt;"",D310,HLOOKUP($E$2,$F$2:K310,ROW(D310)-1,0)),F310)</f>
        <v>Copia el link [Ctrl+C] y pega [Ctrl+V] en Internet.</v>
      </c>
      <c r="F310" s="586" t="s">
        <v>19118</v>
      </c>
      <c r="G310" s="586" t="s">
        <v>19432</v>
      </c>
      <c r="H310" s="586" t="s">
        <v>19460</v>
      </c>
      <c r="I310" s="586" t="s">
        <v>18867</v>
      </c>
      <c r="J310" s="586" t="s">
        <v>18868</v>
      </c>
      <c r="K310" s="586" t="s">
        <v>18869</v>
      </c>
      <c r="L310" s="586" t="s">
        <v>19329</v>
      </c>
      <c r="M310" s="586" t="str">
        <f t="shared" si="33"/>
        <v>Copia el link [Ctrl+C] y pega [Ctrl+V] en Internet.</v>
      </c>
      <c r="N310" s="146" t="s">
        <v>115</v>
      </c>
      <c r="AF310" s="146" t="s">
        <v>115</v>
      </c>
    </row>
    <row r="311" spans="1:32" outlineLevel="1" x14ac:dyDescent="0.25">
      <c r="A311" s="317" t="str">
        <f t="shared" si="32"/>
        <v>Z_TX_82_</v>
      </c>
      <c r="B311" s="317" t="str">
        <f t="shared" si="31"/>
        <v>TX</v>
      </c>
      <c r="C311" s="317">
        <v>82</v>
      </c>
      <c r="D311" s="658"/>
      <c r="E311" s="585" t="str">
        <f>IFERROR(IF(D311&lt;&gt;"",D311,HLOOKUP($E$2,$F$2:K311,ROW(D311)-1,0)),F311)</f>
        <v xml:space="preserve">Escribe el número de la pregunta.
Su valor debe estar entre </v>
      </c>
      <c r="F311" s="585" t="s">
        <v>17870</v>
      </c>
      <c r="G311" s="585" t="s">
        <v>17871</v>
      </c>
      <c r="H311" s="585" t="s">
        <v>19461</v>
      </c>
      <c r="I311" s="585" t="s">
        <v>17872</v>
      </c>
      <c r="J311" s="585" t="s">
        <v>17873</v>
      </c>
      <c r="K311" s="585" t="s">
        <v>17874</v>
      </c>
      <c r="L311" s="585" t="s">
        <v>19063</v>
      </c>
      <c r="M311" s="585" t="str">
        <f t="shared" si="33"/>
        <v xml:space="preserve">Escribe el número de la pregunta.
Su valor debe estar entre </v>
      </c>
      <c r="N311" s="146" t="s">
        <v>115</v>
      </c>
      <c r="AF311" s="146" t="s">
        <v>115</v>
      </c>
    </row>
    <row r="312" spans="1:32" outlineLevel="1" x14ac:dyDescent="0.25">
      <c r="A312" s="318" t="str">
        <f t="shared" si="32"/>
        <v>Z_TX_83_</v>
      </c>
      <c r="B312" s="318" t="str">
        <f t="shared" si="31"/>
        <v>TX</v>
      </c>
      <c r="C312" s="318">
        <v>83</v>
      </c>
      <c r="D312" s="687"/>
      <c r="E312" s="586" t="str">
        <f>IFERROR(IF(D312&lt;&gt;"",D312,HLOOKUP($E$2,$F$2:K312,ROW(D312)-1,0)),F312)</f>
        <v>¿Quieres INSERTAR nuevas LÍNEAS, al final de la tabla, para escribir nuevas preguntas?</v>
      </c>
      <c r="F312" s="586" t="s">
        <v>17909</v>
      </c>
      <c r="G312" s="586" t="s">
        <v>19437</v>
      </c>
      <c r="H312" s="586" t="s">
        <v>19462</v>
      </c>
      <c r="I312" s="586" t="s">
        <v>17919</v>
      </c>
      <c r="J312" s="586" t="s">
        <v>17920</v>
      </c>
      <c r="K312" s="586" t="s">
        <v>17918</v>
      </c>
      <c r="L312" s="586" t="s">
        <v>19064</v>
      </c>
      <c r="M312" s="586" t="str">
        <f t="shared" si="33"/>
        <v>¿Quieres INSERTAR nuevas LÍNEAS, al final de la tabla, para escribir nuevas preguntas?</v>
      </c>
      <c r="N312" s="146" t="s">
        <v>115</v>
      </c>
      <c r="AF312" s="146" t="s">
        <v>115</v>
      </c>
    </row>
    <row r="313" spans="1:32" outlineLevel="1" x14ac:dyDescent="0.25">
      <c r="A313" s="317" t="str">
        <f t="shared" si="32"/>
        <v>Z_TX_83_1_</v>
      </c>
      <c r="B313" s="317" t="str">
        <f t="shared" si="31"/>
        <v>TX</v>
      </c>
      <c r="C313" s="317" t="s">
        <v>17906</v>
      </c>
      <c r="D313" s="658"/>
      <c r="E313" s="585" t="str">
        <f>IFERROR(IF(D313&lt;&gt;"",D313,HLOOKUP($E$2,$F$2:K313,ROW(D313)-1,0)),F313)</f>
        <v xml:space="preserve">¿Cuántas líneas quieres insertar? </v>
      </c>
      <c r="F313" s="585" t="s">
        <v>19262</v>
      </c>
      <c r="G313" s="585" t="s">
        <v>19700</v>
      </c>
      <c r="H313" s="585" t="s">
        <v>19701</v>
      </c>
      <c r="I313" s="585" t="s">
        <v>19702</v>
      </c>
      <c r="J313" s="585" t="s">
        <v>19703</v>
      </c>
      <c r="K313" s="585" t="s">
        <v>19704</v>
      </c>
      <c r="L313" s="585" t="s">
        <v>19705</v>
      </c>
      <c r="M313" s="585" t="str">
        <f t="shared" si="33"/>
        <v xml:space="preserve">¿Cuántas líneas quieres insertar? </v>
      </c>
      <c r="N313" s="146" t="s">
        <v>115</v>
      </c>
      <c r="AF313" s="146" t="s">
        <v>115</v>
      </c>
    </row>
    <row r="314" spans="1:32" outlineLevel="1" x14ac:dyDescent="0.25">
      <c r="A314" s="318" t="str">
        <f t="shared" si="32"/>
        <v>Z_TX_84_1_</v>
      </c>
      <c r="B314" s="318" t="str">
        <f t="shared" si="31"/>
        <v>TX</v>
      </c>
      <c r="C314" s="318" t="s">
        <v>17877</v>
      </c>
      <c r="D314" s="687"/>
      <c r="E314" s="586" t="str">
        <f>IFERROR(IF(D314&lt;&gt;"",D314,HLOOKUP($E$2,$F$2:K314,ROW(D314)-1,0)),F314)</f>
        <v xml:space="preserve">Escribe el número de la LÍNEA donde está la pregunta que quieres borrar.
Tiene que ser un valor entre: </v>
      </c>
      <c r="F314" s="586" t="s">
        <v>17875</v>
      </c>
      <c r="G314" s="586" t="s">
        <v>17889</v>
      </c>
      <c r="H314" s="586" t="s">
        <v>19463</v>
      </c>
      <c r="I314" s="586" t="s">
        <v>17890</v>
      </c>
      <c r="J314" s="586" t="s">
        <v>17891</v>
      </c>
      <c r="K314" s="586" t="s">
        <v>17892</v>
      </c>
      <c r="L314" s="586" t="s">
        <v>19065</v>
      </c>
      <c r="M314" s="586" t="str">
        <f t="shared" si="33"/>
        <v xml:space="preserve">Escribe el número de la LÍNEA donde está la pregunta que quieres borrar.
Tiene que ser un valor entre: </v>
      </c>
      <c r="N314" s="146" t="s">
        <v>115</v>
      </c>
      <c r="AF314" s="146" t="s">
        <v>115</v>
      </c>
    </row>
    <row r="315" spans="1:32" outlineLevel="1" x14ac:dyDescent="0.25">
      <c r="A315" s="317" t="str">
        <f t="shared" si="32"/>
        <v>Z_TX_84_2_</v>
      </c>
      <c r="B315" s="317" t="str">
        <f t="shared" si="31"/>
        <v>TX</v>
      </c>
      <c r="C315" s="317" t="s">
        <v>17878</v>
      </c>
      <c r="D315" s="658"/>
      <c r="E315" s="585" t="str">
        <f>IFERROR(IF(D315&lt;&gt;"",D315,HLOOKUP($E$2,$F$2:K315,ROW(D315)-1,0)),F315)</f>
        <v xml:space="preserve">Actualmente estás en la LÍNEA: </v>
      </c>
      <c r="F315" s="585" t="s">
        <v>17894</v>
      </c>
      <c r="G315" s="585" t="s">
        <v>19433</v>
      </c>
      <c r="H315" s="585" t="s">
        <v>19464</v>
      </c>
      <c r="I315" s="585" t="s">
        <v>18106</v>
      </c>
      <c r="J315" s="585" t="s">
        <v>18107</v>
      </c>
      <c r="K315" s="585" t="s">
        <v>18108</v>
      </c>
      <c r="L315" s="585" t="s">
        <v>19066</v>
      </c>
      <c r="M315" s="585" t="str">
        <f t="shared" si="33"/>
        <v xml:space="preserve">Actualmente estás en la LÍNEA: </v>
      </c>
      <c r="N315" s="146" t="s">
        <v>115</v>
      </c>
      <c r="AF315" s="146" t="s">
        <v>115</v>
      </c>
    </row>
    <row r="316" spans="1:32" outlineLevel="1" x14ac:dyDescent="0.25">
      <c r="A316" s="318" t="str">
        <f t="shared" si="32"/>
        <v>Z_TX_84_3_</v>
      </c>
      <c r="B316" s="318" t="str">
        <f t="shared" si="31"/>
        <v>TX</v>
      </c>
      <c r="C316" s="318" t="s">
        <v>17879</v>
      </c>
      <c r="D316" s="659"/>
      <c r="E316" s="586" t="str">
        <f>IFERROR(IF(D316&lt;&gt;"",D316,HLOOKUP($E$2,$F$2:K316,ROW(D316)-1,0)),F316)</f>
        <v xml:space="preserve"> y la PREGUNTA: </v>
      </c>
      <c r="F316" s="586" t="s">
        <v>17876</v>
      </c>
      <c r="G316" s="586" t="s">
        <v>17885</v>
      </c>
      <c r="H316" s="586" t="s">
        <v>17886</v>
      </c>
      <c r="I316" s="586" t="s">
        <v>17887</v>
      </c>
      <c r="J316" s="586" t="s">
        <v>17884</v>
      </c>
      <c r="K316" s="586" t="s">
        <v>17888</v>
      </c>
      <c r="L316" s="586" t="s">
        <v>19067</v>
      </c>
      <c r="M316" s="586" t="str">
        <f t="shared" si="33"/>
        <v xml:space="preserve"> y la PREGUNTA: </v>
      </c>
      <c r="N316" s="146" t="s">
        <v>115</v>
      </c>
      <c r="AF316" s="146" t="s">
        <v>115</v>
      </c>
    </row>
    <row r="317" spans="1:32" outlineLevel="1" x14ac:dyDescent="0.25">
      <c r="A317" s="317" t="str">
        <f t="shared" si="32"/>
        <v>Z_TX_85_1_</v>
      </c>
      <c r="B317" s="317" t="str">
        <f t="shared" si="31"/>
        <v>TX</v>
      </c>
      <c r="C317" s="317" t="s">
        <v>17880</v>
      </c>
      <c r="D317" s="658"/>
      <c r="E317" s="585" t="str">
        <f>IFERROR(IF(D317&lt;&gt;"",D317,HLOOKUP($E$2,$F$2:K317,ROW(D317)-1,0)),F317)</f>
        <v xml:space="preserve">Se va a BORRAR la pregunta N° </v>
      </c>
      <c r="F317" s="585" t="s">
        <v>17916</v>
      </c>
      <c r="G317" s="585" t="s">
        <v>17917</v>
      </c>
      <c r="H317" s="585" t="s">
        <v>17910</v>
      </c>
      <c r="I317" s="585" t="s">
        <v>17911</v>
      </c>
      <c r="J317" s="585" t="s">
        <v>17913</v>
      </c>
      <c r="K317" s="585" t="s">
        <v>1332</v>
      </c>
      <c r="L317" s="585" t="s">
        <v>19698</v>
      </c>
      <c r="M317" s="585" t="str">
        <f t="shared" si="33"/>
        <v xml:space="preserve">Se va a BORRAR la pregunta N° </v>
      </c>
    </row>
    <row r="318" spans="1:32" outlineLevel="1" x14ac:dyDescent="0.25">
      <c r="A318" s="318" t="str">
        <f t="shared" si="32"/>
        <v>Z_TX_85_2_</v>
      </c>
      <c r="B318" s="318" t="str">
        <f t="shared" si="31"/>
        <v>TX</v>
      </c>
      <c r="C318" s="318" t="s">
        <v>17881</v>
      </c>
      <c r="D318" s="659"/>
      <c r="E318" s="586" t="str">
        <f>IFERROR(IF(D318&lt;&gt;"",D318,HLOOKUP($E$2,$F$2:K318,ROW(D318)-1,0)),F318)</f>
        <v xml:space="preserve"> que está en la linea </v>
      </c>
      <c r="F318" s="586" t="s">
        <v>17883</v>
      </c>
      <c r="G318" s="586" t="s">
        <v>19434</v>
      </c>
      <c r="H318" s="586" t="s">
        <v>19465</v>
      </c>
      <c r="I318" s="586" t="s">
        <v>17912</v>
      </c>
      <c r="J318" s="586" t="s">
        <v>17914</v>
      </c>
      <c r="K318" s="586" t="s">
        <v>17915</v>
      </c>
      <c r="L318" s="586" t="s">
        <v>19699</v>
      </c>
      <c r="M318" s="586" t="str">
        <f t="shared" si="33"/>
        <v xml:space="preserve"> que está en la linea </v>
      </c>
      <c r="N318" s="146" t="s">
        <v>115</v>
      </c>
      <c r="AF318" s="146" t="s">
        <v>115</v>
      </c>
    </row>
    <row r="319" spans="1:32" outlineLevel="1" x14ac:dyDescent="0.25">
      <c r="A319" s="317" t="str">
        <f t="shared" si="32"/>
        <v>Z_TX_85_3_</v>
      </c>
      <c r="B319" s="317" t="str">
        <f t="shared" si="31"/>
        <v>TX</v>
      </c>
      <c r="C319" s="317" t="s">
        <v>17882</v>
      </c>
      <c r="D319" s="658"/>
      <c r="E319" s="585" t="str">
        <f>IFERROR(IF(D319&lt;&gt;"",D319,HLOOKUP($E$2,$F$2:K319,ROW(D319)-1,0)),F319)</f>
        <v xml:space="preserve">El ENUNCIADO de la pregunta es: </v>
      </c>
      <c r="F319" s="585" t="s">
        <v>18109</v>
      </c>
      <c r="G319" s="585" t="s">
        <v>18110</v>
      </c>
      <c r="H319" s="585" t="s">
        <v>18111</v>
      </c>
      <c r="I319" s="585" t="s">
        <v>18112</v>
      </c>
      <c r="J319" s="585" t="s">
        <v>18113</v>
      </c>
      <c r="K319" s="585" t="s">
        <v>18114</v>
      </c>
      <c r="L319" s="585" t="s">
        <v>19068</v>
      </c>
      <c r="M319" s="585" t="str">
        <f t="shared" si="33"/>
        <v xml:space="preserve">El ENUNCIADO de la pregunta es: </v>
      </c>
      <c r="N319" s="146" t="s">
        <v>115</v>
      </c>
      <c r="AF319" s="146" t="s">
        <v>115</v>
      </c>
    </row>
    <row r="320" spans="1:32" outlineLevel="1" x14ac:dyDescent="0.25">
      <c r="A320" s="318" t="str">
        <f t="shared" si="32"/>
        <v>Z_TX_86_</v>
      </c>
      <c r="B320" s="318" t="str">
        <f t="shared" si="31"/>
        <v>TX</v>
      </c>
      <c r="C320" s="318">
        <v>86</v>
      </c>
      <c r="D320" s="659"/>
      <c r="E320" s="586" t="str">
        <f>IFERROR(IF(D320&lt;&gt;"",D320,HLOOKUP($E$2,$F$2:K320,ROW(D320)-1,0)),F320)</f>
        <v>Hay líneas con el enunciado en blanco.
¿Quieres borrarlas?</v>
      </c>
      <c r="F320" s="586" t="s">
        <v>17893</v>
      </c>
      <c r="G320" s="586" t="s">
        <v>19435</v>
      </c>
      <c r="H320" s="586" t="s">
        <v>19466</v>
      </c>
      <c r="I320" s="586" t="s">
        <v>17921</v>
      </c>
      <c r="J320" s="586" t="s">
        <v>17922</v>
      </c>
      <c r="K320" s="586" t="s">
        <v>17923</v>
      </c>
      <c r="L320" s="586" t="s">
        <v>19069</v>
      </c>
      <c r="M320" s="586" t="str">
        <f t="shared" si="33"/>
        <v>Hay líneas con el enunciado en blanco.
¿Quieres borrarlas?</v>
      </c>
      <c r="N320" s="146" t="s">
        <v>115</v>
      </c>
      <c r="AF320" s="146" t="s">
        <v>115</v>
      </c>
    </row>
    <row r="321" spans="1:32" outlineLevel="1" x14ac:dyDescent="0.25">
      <c r="A321" s="317" t="str">
        <f t="shared" si="32"/>
        <v>Z_TX_87_1_</v>
      </c>
      <c r="B321" s="317" t="str">
        <f t="shared" si="31"/>
        <v>TX</v>
      </c>
      <c r="C321" s="317" t="s">
        <v>18140</v>
      </c>
      <c r="D321" s="681"/>
      <c r="E321" s="585" t="str">
        <f>IFERROR(IF(D321&lt;&gt;"",D321,HLOOKUP($E$2,$F$2:K321,ROW(D321)-1,0)),F321)</f>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21" s="585" t="s">
        <v>19518</v>
      </c>
      <c r="G321" s="585" t="s">
        <v>19519</v>
      </c>
      <c r="H321" s="585" t="s">
        <v>19520</v>
      </c>
      <c r="I321" s="585" t="s">
        <v>19521</v>
      </c>
      <c r="J321" s="585" t="s">
        <v>19522</v>
      </c>
      <c r="K321" s="585" t="s">
        <v>19523</v>
      </c>
      <c r="L321" s="585" t="s">
        <v>19524</v>
      </c>
      <c r="M321" s="585" t="str">
        <f t="shared" si="33"/>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21" s="146" t="s">
        <v>115</v>
      </c>
      <c r="AF321" s="146" t="s">
        <v>115</v>
      </c>
    </row>
    <row r="322" spans="1:32" outlineLevel="1" x14ac:dyDescent="0.25">
      <c r="A322" s="318" t="str">
        <f t="shared" si="32"/>
        <v>Z_TX_87_2_</v>
      </c>
      <c r="B322" s="318" t="str">
        <f t="shared" si="31"/>
        <v>TX</v>
      </c>
      <c r="C322" s="318" t="s">
        <v>18141</v>
      </c>
      <c r="D322" s="687"/>
      <c r="E322" s="586" t="str">
        <f>IFERROR(IF(D322&lt;&gt;"",D322,HLOOKUP($E$2,$F$2:K322,ROW(D322)-1,0)),F322)</f>
        <v>Debes UTILIZAR preguntas en GOOGLE DRIVE compartidas con TODOS.</v>
      </c>
      <c r="F322" s="586" t="s">
        <v>18154</v>
      </c>
      <c r="G322" s="586" t="s">
        <v>19436</v>
      </c>
      <c r="H322" s="586" t="s">
        <v>19467</v>
      </c>
      <c r="I322" s="586" t="s">
        <v>18155</v>
      </c>
      <c r="J322" s="586" t="s">
        <v>18165</v>
      </c>
      <c r="K322" s="586" t="s">
        <v>18172</v>
      </c>
      <c r="L322" s="586" t="s">
        <v>19070</v>
      </c>
      <c r="M322" s="586" t="str">
        <f t="shared" si="33"/>
        <v>Debes UTILIZAR preguntas en GOOGLE DRIVE compartidas con TODOS.</v>
      </c>
      <c r="N322" s="146" t="s">
        <v>115</v>
      </c>
      <c r="AF322" s="146" t="s">
        <v>115</v>
      </c>
    </row>
    <row r="323" spans="1:32" outlineLevel="1" x14ac:dyDescent="0.25">
      <c r="A323" s="317" t="str">
        <f t="shared" si="32"/>
        <v>Z_TX_87_3_</v>
      </c>
      <c r="B323" s="317" t="str">
        <f t="shared" si="31"/>
        <v>TX</v>
      </c>
      <c r="C323" s="317" t="s">
        <v>18142</v>
      </c>
      <c r="D323" s="681"/>
      <c r="E323" s="585" t="str">
        <f>IFERROR(IF(D323&lt;&gt;"",D323,HLOOKUP($E$2,$F$2:K323,ROW(D323)-1,0)),F323)</f>
        <v>Escribe la URL de las PREGUNTAS que quieres utilizar.</v>
      </c>
      <c r="F323" s="585" t="s">
        <v>18146</v>
      </c>
      <c r="G323" s="585" t="s">
        <v>18179</v>
      </c>
      <c r="H323" s="585" t="s">
        <v>18162</v>
      </c>
      <c r="I323" s="585" t="s">
        <v>18156</v>
      </c>
      <c r="J323" s="585" t="s">
        <v>18166</v>
      </c>
      <c r="K323" s="585" t="s">
        <v>18173</v>
      </c>
      <c r="L323" s="585" t="s">
        <v>19071</v>
      </c>
      <c r="M323" s="585" t="str">
        <f t="shared" si="33"/>
        <v>Escribe la URL de las PREGUNTAS que quieres utilizar.</v>
      </c>
      <c r="N323" s="146" t="s">
        <v>115</v>
      </c>
      <c r="AF323" s="146" t="s">
        <v>115</v>
      </c>
    </row>
    <row r="324" spans="1:32" outlineLevel="1" x14ac:dyDescent="0.25">
      <c r="A324" s="318" t="str">
        <f t="shared" si="32"/>
        <v>Z_TX_87_4_</v>
      </c>
      <c r="B324" s="318" t="str">
        <f t="shared" si="31"/>
        <v>TX</v>
      </c>
      <c r="C324" s="318" t="s">
        <v>18143</v>
      </c>
      <c r="D324" s="659"/>
      <c r="E324" s="586" t="str">
        <f>IFERROR(IF(D324&lt;&gt;"",D324,HLOOKUP($E$2,$F$2:K324,ROW(D324)-1,0)),F324)</f>
        <v>La tabla debe estar compartida con TODOS.</v>
      </c>
      <c r="F324" s="586" t="s">
        <v>18153</v>
      </c>
      <c r="G324" s="586" t="s">
        <v>18180</v>
      </c>
      <c r="H324" s="586" t="s">
        <v>19468</v>
      </c>
      <c r="I324" s="586" t="s">
        <v>18157</v>
      </c>
      <c r="J324" s="586" t="s">
        <v>18167</v>
      </c>
      <c r="K324" s="586" t="s">
        <v>18174</v>
      </c>
      <c r="L324" s="586" t="s">
        <v>19072</v>
      </c>
      <c r="M324" s="586" t="str">
        <f t="shared" si="33"/>
        <v>La tabla debe estar compartida con TODOS.</v>
      </c>
      <c r="N324" s="146" t="s">
        <v>115</v>
      </c>
      <c r="AF324" s="146" t="s">
        <v>115</v>
      </c>
    </row>
    <row r="325" spans="1:32" outlineLevel="1" x14ac:dyDescent="0.25">
      <c r="A325" s="317" t="str">
        <f t="shared" si="32"/>
        <v>Z_TX_87_5_</v>
      </c>
      <c r="B325" s="317" t="str">
        <f t="shared" si="31"/>
        <v>TX</v>
      </c>
      <c r="C325" s="317" t="s">
        <v>18144</v>
      </c>
      <c r="D325" s="658"/>
      <c r="E325" s="585" t="str">
        <f>IFERROR(IF(D325&lt;&gt;"",D325,HLOOKUP($E$2,$F$2:K325,ROW(D325)-1,0)),F325)</f>
        <v>El codigo para usar las preguntas en el juego es:</v>
      </c>
      <c r="F325" s="585" t="s">
        <v>18147</v>
      </c>
      <c r="G325" s="585" t="s">
        <v>18181</v>
      </c>
      <c r="H325" s="585" t="s">
        <v>18257</v>
      </c>
      <c r="I325" s="585" t="s">
        <v>18158</v>
      </c>
      <c r="J325" s="585" t="s">
        <v>18168</v>
      </c>
      <c r="K325" s="585" t="s">
        <v>18175</v>
      </c>
      <c r="L325" s="585" t="s">
        <v>19073</v>
      </c>
      <c r="M325" s="585" t="str">
        <f t="shared" si="33"/>
        <v>El codigo para usar las preguntas en el juego es:</v>
      </c>
      <c r="N325" s="146" t="s">
        <v>115</v>
      </c>
      <c r="AF325" s="146" t="s">
        <v>115</v>
      </c>
    </row>
    <row r="326" spans="1:32" outlineLevel="1" x14ac:dyDescent="0.25">
      <c r="A326" s="318" t="str">
        <f t="shared" si="32"/>
        <v>Z_TX_87_6_</v>
      </c>
      <c r="B326" s="318" t="str">
        <f t="shared" si="31"/>
        <v>TX</v>
      </c>
      <c r="C326" s="318" t="s">
        <v>18145</v>
      </c>
      <c r="D326" s="659"/>
      <c r="E326" s="586" t="str">
        <f>IFERROR(IF(D326&lt;&gt;"",D326,HLOOKUP($E$2,$F$2:K326,ROW(D326)-1,0)),F326)</f>
        <v>Código borrado con éxito.</v>
      </c>
      <c r="F326" s="586" t="s">
        <v>18148</v>
      </c>
      <c r="G326" s="586" t="s">
        <v>18182</v>
      </c>
      <c r="H326" s="586" t="s">
        <v>18163</v>
      </c>
      <c r="I326" s="586" t="s">
        <v>18159</v>
      </c>
      <c r="J326" s="586" t="s">
        <v>18169</v>
      </c>
      <c r="K326" s="586" t="s">
        <v>18176</v>
      </c>
      <c r="L326" s="586" t="s">
        <v>19074</v>
      </c>
      <c r="M326" s="586" t="str">
        <f t="shared" si="33"/>
        <v>Código borrado con éxito.</v>
      </c>
      <c r="N326" s="146" t="s">
        <v>115</v>
      </c>
      <c r="AF326" s="146" t="s">
        <v>115</v>
      </c>
    </row>
    <row r="327" spans="1:32" outlineLevel="1" x14ac:dyDescent="0.25">
      <c r="A327" s="317" t="str">
        <f t="shared" si="32"/>
        <v>Z_TX_87_7_</v>
      </c>
      <c r="B327" s="317" t="str">
        <f t="shared" si="31"/>
        <v>TX</v>
      </c>
      <c r="C327" s="317" t="s">
        <v>18150</v>
      </c>
      <c r="D327" s="658"/>
      <c r="E327" s="585" t="str">
        <f>IFERROR(IF(D327&lt;&gt;"",D327,HLOOKUP($E$2,$F$2:K327,ROW(D327)-1,0)),F327)</f>
        <v>El identificador de la tabla no se encuentra registrado.</v>
      </c>
      <c r="F327" s="585" t="s">
        <v>18149</v>
      </c>
      <c r="G327" s="585" t="s">
        <v>18183</v>
      </c>
      <c r="H327" s="585" t="s">
        <v>19469</v>
      </c>
      <c r="I327" s="585" t="s">
        <v>18160</v>
      </c>
      <c r="J327" s="585" t="s">
        <v>18170</v>
      </c>
      <c r="K327" s="585" t="s">
        <v>18177</v>
      </c>
      <c r="L327" s="585" t="s">
        <v>19075</v>
      </c>
      <c r="M327" s="585" t="str">
        <f t="shared" si="33"/>
        <v>El identificador de la tabla no se encuentra registrado.</v>
      </c>
      <c r="N327" s="146" t="s">
        <v>115</v>
      </c>
      <c r="AF327" s="146" t="s">
        <v>115</v>
      </c>
    </row>
    <row r="328" spans="1:32" outlineLevel="1" x14ac:dyDescent="0.25">
      <c r="A328" s="318" t="str">
        <f>$A$1&amp;B328&amp;"_"&amp;C328&amp;"_"&amp;$A$2</f>
        <v>Z_TX_87_8_</v>
      </c>
      <c r="B328" s="318" t="str">
        <f t="shared" si="31"/>
        <v>TX</v>
      </c>
      <c r="C328" s="318" t="s">
        <v>18151</v>
      </c>
      <c r="D328" s="687"/>
      <c r="E328" s="586" t="str">
        <f>IFERROR(IF(D328&lt;&gt;"",D328,HLOOKUP($E$2,$F$2:K328,ROW(D328)-1,0)),F328)</f>
        <v>Escribe la URL de las PREGUNTAS que deseas dejar de dar acceso. 
NO SE BORRARÁ EL ARCHIVO.</v>
      </c>
      <c r="F328" s="586" t="s">
        <v>18152</v>
      </c>
      <c r="G328" s="586" t="s">
        <v>18184</v>
      </c>
      <c r="H328" s="586" t="s">
        <v>18164</v>
      </c>
      <c r="I328" s="586" t="s">
        <v>18161</v>
      </c>
      <c r="J328" s="586" t="s">
        <v>18171</v>
      </c>
      <c r="K328" s="586" t="s">
        <v>18178</v>
      </c>
      <c r="L328" s="586" t="s">
        <v>19076</v>
      </c>
      <c r="M328" s="586" t="str">
        <f t="shared" si="33"/>
        <v>Escribe la URL de las PREGUNTAS que deseas dejar de dar acceso. 
NO SE BORRARÁ EL ARCHIVO.</v>
      </c>
      <c r="N328" s="146" t="s">
        <v>115</v>
      </c>
      <c r="AF328" s="146" t="s">
        <v>115</v>
      </c>
    </row>
    <row r="329" spans="1:32" outlineLevel="1" x14ac:dyDescent="0.25">
      <c r="A329" s="317" t="str">
        <f t="shared" ref="A329:A366" si="34">$A$1&amp;B329&amp;"_"&amp;C329&amp;"_"&amp;$A$2</f>
        <v>Z_TX_88_1_</v>
      </c>
      <c r="B329" s="317" t="str">
        <f t="shared" si="31"/>
        <v>TX</v>
      </c>
      <c r="C329" s="317" t="s">
        <v>18230</v>
      </c>
      <c r="D329" s="681"/>
      <c r="E329" s="585" t="str">
        <f>IFERROR(IF(D329&lt;&gt;"",D329,HLOOKUP($E$2,$F$2:K329,ROW(D329)-1,0)),F329)</f>
        <v>Escribe el NÚMERO de la opción que quieres realizar: 
1. GUARDAR Fórmulas
2. RECUPERAR Fórmulas FORMULARIO
3. RECUPERAR Fórmulas de VARIABLES
4. BORRAR Fórmulas
5. EXPORTAR Fórmulas
6. IMPORTAR Fórmulas
https://www.youtube.com/watch?v=mmFPSzezAXs&amp;t=270s</v>
      </c>
      <c r="F329" s="585" t="s">
        <v>19511</v>
      </c>
      <c r="G329" s="585" t="s">
        <v>19512</v>
      </c>
      <c r="H329" s="585" t="s">
        <v>19513</v>
      </c>
      <c r="I329" s="585" t="s">
        <v>19514</v>
      </c>
      <c r="J329" s="585" t="s">
        <v>19515</v>
      </c>
      <c r="K329" s="585" t="s">
        <v>19516</v>
      </c>
      <c r="L329" s="585" t="s">
        <v>19517</v>
      </c>
      <c r="M329" s="585" t="str">
        <f t="shared" si="33"/>
        <v>Escribe el NÚMERO de la opción que quieres realizar: 
1. GUARDAR Fórmulas
2. RECUPERAR Fórmulas FORMULARIO
3. RECUPERAR Fórmulas de VARIABLES
4. BORRAR Fórmulas
5. EXPORTAR Fórmulas
6. IMPORTAR Fórmulas
https://www.youtube.com/watch?v=mmFPSzezAXs&amp;t=270s</v>
      </c>
      <c r="N329" s="146" t="s">
        <v>115</v>
      </c>
      <c r="AF329" s="146" t="s">
        <v>115</v>
      </c>
    </row>
    <row r="330" spans="1:32" outlineLevel="1" x14ac:dyDescent="0.25">
      <c r="A330" s="318" t="str">
        <f t="shared" si="34"/>
        <v>Z_TX_88_2_</v>
      </c>
      <c r="B330" s="318" t="str">
        <f t="shared" si="31"/>
        <v>TX</v>
      </c>
      <c r="C330" s="318" t="s">
        <v>18231</v>
      </c>
      <c r="D330" s="687"/>
      <c r="E330" s="586" t="str">
        <f>IFERROR(IF(D330&lt;&gt;"",D330,HLOOKUP($E$2,$F$2:K330,ROW(D330)-1,0)),F330)</f>
        <v>Escribe el NOMBRE con el que quieres GUARDAR las fórmulas. 
Los nombres que ya están son:</v>
      </c>
      <c r="F330" s="586" t="s">
        <v>19481</v>
      </c>
      <c r="G330" s="586" t="s">
        <v>19482</v>
      </c>
      <c r="H330" s="586" t="s">
        <v>19483</v>
      </c>
      <c r="I330" s="586" t="s">
        <v>19484</v>
      </c>
      <c r="J330" s="586" t="s">
        <v>19485</v>
      </c>
      <c r="K330" s="586" t="s">
        <v>19486</v>
      </c>
      <c r="L330" s="586" t="s">
        <v>19487</v>
      </c>
      <c r="M330" s="586" t="str">
        <f t="shared" si="33"/>
        <v>Escribe el NOMBRE con el que quieres GUARDAR las fórmulas. 
Los nombres que ya están son:</v>
      </c>
      <c r="N330" s="146" t="s">
        <v>115</v>
      </c>
      <c r="AF330" s="146" t="s">
        <v>115</v>
      </c>
    </row>
    <row r="331" spans="1:32" outlineLevel="1" x14ac:dyDescent="0.25">
      <c r="A331" s="317" t="str">
        <f t="shared" si="34"/>
        <v>Z_TX_88_3_</v>
      </c>
      <c r="B331" s="317" t="str">
        <f t="shared" si="31"/>
        <v>TX</v>
      </c>
      <c r="C331" s="317" t="s">
        <v>18232</v>
      </c>
      <c r="D331" s="681"/>
      <c r="E331" s="585" t="str">
        <f>IFERROR(IF(D331&lt;&gt;"",D331,HLOOKUP($E$2,$F$2:K331,ROW(D331)-1,0)),F331)</f>
        <v>Escribe el NÚMERO de la opción que quieres RECUPERAR. 
Las opciones posibles son:</v>
      </c>
      <c r="F331" s="585" t="s">
        <v>19488</v>
      </c>
      <c r="G331" s="585" t="s">
        <v>19489</v>
      </c>
      <c r="H331" s="585" t="s">
        <v>19490</v>
      </c>
      <c r="I331" s="585" t="s">
        <v>19491</v>
      </c>
      <c r="J331" s="585" t="s">
        <v>19492</v>
      </c>
      <c r="K331" s="585" t="s">
        <v>19493</v>
      </c>
      <c r="L331" s="585" t="s">
        <v>19494</v>
      </c>
      <c r="M331" s="585" t="str">
        <f t="shared" si="33"/>
        <v>Escribe el NÚMERO de la opción que quieres RECUPERAR. 
Las opciones posibles son:</v>
      </c>
      <c r="N331" s="146" t="s">
        <v>115</v>
      </c>
      <c r="AF331" s="146" t="s">
        <v>115</v>
      </c>
    </row>
    <row r="332" spans="1:32" outlineLevel="1" x14ac:dyDescent="0.25">
      <c r="A332" s="318" t="str">
        <f t="shared" si="34"/>
        <v>Z_TX_88_4_</v>
      </c>
      <c r="B332" s="318" t="str">
        <f t="shared" si="31"/>
        <v>TX</v>
      </c>
      <c r="C332" s="318" t="s">
        <v>18233</v>
      </c>
      <c r="D332" s="687"/>
      <c r="E332" s="586" t="str">
        <f>IFERROR(IF(D332&lt;&gt;"",D332,HLOOKUP($E$2,$F$2:K332,ROW(D332)-1,0)),F332)</f>
        <v>Escribe el NÚMERO de la opción que quieres BORRAR. 
Las posibles son:</v>
      </c>
      <c r="F332" s="586" t="s">
        <v>19495</v>
      </c>
      <c r="G332" s="586" t="s">
        <v>19496</v>
      </c>
      <c r="H332" s="586" t="s">
        <v>19497</v>
      </c>
      <c r="I332" s="586" t="s">
        <v>19498</v>
      </c>
      <c r="J332" s="586" t="s">
        <v>19499</v>
      </c>
      <c r="K332" s="586" t="s">
        <v>19500</v>
      </c>
      <c r="L332" s="586" t="s">
        <v>19501</v>
      </c>
      <c r="M332" s="586" t="str">
        <f t="shared" si="33"/>
        <v>Escribe el NÚMERO de la opción que quieres BORRAR. 
Las posibles son:</v>
      </c>
      <c r="N332" s="146" t="s">
        <v>115</v>
      </c>
      <c r="AF332" s="146" t="s">
        <v>115</v>
      </c>
    </row>
    <row r="333" spans="1:32" outlineLevel="1" x14ac:dyDescent="0.25">
      <c r="A333" s="317" t="str">
        <f t="shared" si="34"/>
        <v>Z_TX_88_5_</v>
      </c>
      <c r="B333" s="317" t="str">
        <f t="shared" ref="B333:B377" si="35">$B$204</f>
        <v>TX</v>
      </c>
      <c r="C333" s="317" t="s">
        <v>18234</v>
      </c>
      <c r="D333" s="681"/>
      <c r="E333" s="585" t="str">
        <f>IFERROR(IF(D333&lt;&gt;"",D333,HLOOKUP($E$2,$F$2:K333,ROW(D333)-1,0)),F333)</f>
        <v>Una vez seleccionado el idioma, si quieres seleccionar automáticamente el RANGO TOTAL de CELDAS:</v>
      </c>
      <c r="F333" s="585" t="s">
        <v>18726</v>
      </c>
      <c r="G333" s="585" t="s">
        <v>18727</v>
      </c>
      <c r="H333" s="585" t="s">
        <v>18729</v>
      </c>
      <c r="I333" s="585" t="s">
        <v>18730</v>
      </c>
      <c r="J333" s="585" t="s">
        <v>18728</v>
      </c>
      <c r="K333" s="585" t="s">
        <v>18731</v>
      </c>
      <c r="L333" s="585" t="s">
        <v>19077</v>
      </c>
      <c r="M333" s="585" t="str">
        <f t="shared" si="33"/>
        <v>Una vez seleccionado el idioma, si quieres seleccionar automáticamente el RANGO TOTAL de CELDAS:</v>
      </c>
      <c r="N333" s="146" t="s">
        <v>115</v>
      </c>
      <c r="AF333" s="146" t="s">
        <v>115</v>
      </c>
    </row>
    <row r="334" spans="1:32" outlineLevel="1" x14ac:dyDescent="0.25">
      <c r="A334" s="318" t="str">
        <f t="shared" si="34"/>
        <v>Z_TX_88_6_</v>
      </c>
      <c r="B334" s="318" t="str">
        <f t="shared" si="35"/>
        <v>TX</v>
      </c>
      <c r="C334" s="318" t="s">
        <v>18235</v>
      </c>
      <c r="D334" s="659"/>
      <c r="E334" s="586" t="str">
        <f>IFERROR(IF(D334&lt;&gt;"",D334,HLOOKUP($E$2,$F$2:K334,ROW(D334)-1,0)),F334)</f>
        <v>No hay nada que se pueda guardar.</v>
      </c>
      <c r="F334" s="586" t="s">
        <v>18213</v>
      </c>
      <c r="G334" s="586" t="s">
        <v>18214</v>
      </c>
      <c r="H334" s="586" t="s">
        <v>19470</v>
      </c>
      <c r="I334" s="586" t="s">
        <v>18215</v>
      </c>
      <c r="J334" s="586" t="s">
        <v>18216</v>
      </c>
      <c r="K334" s="586" t="s">
        <v>18217</v>
      </c>
      <c r="L334" s="586" t="s">
        <v>19078</v>
      </c>
      <c r="M334" s="586" t="str">
        <f t="shared" si="33"/>
        <v>No hay nada que se pueda guardar.</v>
      </c>
      <c r="N334" s="146" t="s">
        <v>115</v>
      </c>
      <c r="AF334" s="146" t="s">
        <v>115</v>
      </c>
    </row>
    <row r="335" spans="1:32" outlineLevel="1" x14ac:dyDescent="0.25">
      <c r="A335" s="317" t="str">
        <f t="shared" si="34"/>
        <v>Z_TX_88_7_</v>
      </c>
      <c r="B335" s="317" t="str">
        <f t="shared" si="35"/>
        <v>TX</v>
      </c>
      <c r="C335" s="317" t="s">
        <v>18236</v>
      </c>
      <c r="D335" s="658"/>
      <c r="E335" s="585" t="str">
        <f>IFERROR(IF(D335&lt;&gt;"",D335,HLOOKUP($E$2,$F$2:K335,ROW(D335)-1,0)),F335)</f>
        <v>No hay nada guardado que se pueda recuperar.</v>
      </c>
      <c r="F335" s="585" t="s">
        <v>18218</v>
      </c>
      <c r="G335" s="585" t="s">
        <v>18219</v>
      </c>
      <c r="H335" s="585" t="s">
        <v>18220</v>
      </c>
      <c r="I335" s="585" t="s">
        <v>18221</v>
      </c>
      <c r="J335" s="585" t="s">
        <v>18222</v>
      </c>
      <c r="K335" s="585" t="s">
        <v>18223</v>
      </c>
      <c r="L335" s="585" t="s">
        <v>19079</v>
      </c>
      <c r="M335" s="585" t="str">
        <f t="shared" si="33"/>
        <v>No hay nada guardado que se pueda recuperar.</v>
      </c>
      <c r="N335" s="146" t="s">
        <v>115</v>
      </c>
      <c r="AF335" s="146" t="s">
        <v>115</v>
      </c>
    </row>
    <row r="336" spans="1:32" outlineLevel="1" x14ac:dyDescent="0.25">
      <c r="A336" s="318" t="str">
        <f t="shared" si="34"/>
        <v>Z_TX_88_8_</v>
      </c>
      <c r="B336" s="318" t="str">
        <f t="shared" si="35"/>
        <v>TX</v>
      </c>
      <c r="C336" s="318" t="s">
        <v>18237</v>
      </c>
      <c r="D336" s="659"/>
      <c r="E336" s="586" t="str">
        <f>IFERROR(IF(D336&lt;&gt;"",D336,HLOOKUP($E$2,$F$2:K336,ROW(D336)-1,0)),F336)</f>
        <v>No hay nada guardado que se pueda borrar.</v>
      </c>
      <c r="F336" s="586" t="s">
        <v>18224</v>
      </c>
      <c r="G336" s="586" t="s">
        <v>18225</v>
      </c>
      <c r="H336" s="586" t="s">
        <v>18226</v>
      </c>
      <c r="I336" s="586" t="s">
        <v>18227</v>
      </c>
      <c r="J336" s="586" t="s">
        <v>18228</v>
      </c>
      <c r="K336" s="586" t="s">
        <v>18229</v>
      </c>
      <c r="L336" s="586" t="s">
        <v>19080</v>
      </c>
      <c r="M336" s="586" t="str">
        <f t="shared" si="33"/>
        <v>No hay nada guardado que se pueda borrar.</v>
      </c>
      <c r="N336" s="146" t="s">
        <v>115</v>
      </c>
      <c r="AF336" s="146" t="s">
        <v>115</v>
      </c>
    </row>
    <row r="337" spans="1:32" outlineLevel="1" x14ac:dyDescent="0.25">
      <c r="A337" s="317" t="str">
        <f t="shared" si="34"/>
        <v>Z_TX_89_1_</v>
      </c>
      <c r="B337" s="317" t="str">
        <f t="shared" si="35"/>
        <v>TX</v>
      </c>
      <c r="C337" s="317" t="s">
        <v>18240</v>
      </c>
      <c r="D337" s="658"/>
      <c r="E337" s="585" t="str">
        <f>IFERROR(IF(D337&lt;&gt;"",D337,HLOOKUP($E$2,$F$2:K337,ROW(D337)-1,0)),F337)</f>
        <v>Se han guardado:</v>
      </c>
      <c r="F337" s="585" t="s">
        <v>18243</v>
      </c>
      <c r="G337" s="585" t="s">
        <v>18245</v>
      </c>
      <c r="H337" s="585" t="s">
        <v>19471</v>
      </c>
      <c r="I337" s="585" t="s">
        <v>18246</v>
      </c>
      <c r="J337" s="585" t="s">
        <v>18247</v>
      </c>
      <c r="K337" s="585" t="s">
        <v>18248</v>
      </c>
      <c r="L337" s="585" t="s">
        <v>19082</v>
      </c>
      <c r="M337" s="585" t="str">
        <f t="shared" si="33"/>
        <v>Se han guardado:</v>
      </c>
      <c r="N337" s="146" t="s">
        <v>115</v>
      </c>
      <c r="AF337" s="146" t="s">
        <v>115</v>
      </c>
    </row>
    <row r="338" spans="1:32" outlineLevel="1" x14ac:dyDescent="0.25">
      <c r="A338" s="318" t="str">
        <f t="shared" si="34"/>
        <v>Z_TX_89_2_</v>
      </c>
      <c r="B338" s="318" t="str">
        <f t="shared" si="35"/>
        <v>TX</v>
      </c>
      <c r="C338" s="318" t="s">
        <v>18241</v>
      </c>
      <c r="D338" s="659"/>
      <c r="E338" s="586" t="str">
        <f>IFERROR(IF(D338&lt;&gt;"",D338,HLOOKUP($E$2,$F$2:K338,ROW(D338)-1,0)),F338)</f>
        <v xml:space="preserve">Fórmulas de DATOS VARIABLES </v>
      </c>
      <c r="F338" s="586" t="s">
        <v>19691</v>
      </c>
      <c r="G338" s="586" t="s">
        <v>19692</v>
      </c>
      <c r="H338" s="586" t="s">
        <v>19693</v>
      </c>
      <c r="I338" s="586" t="s">
        <v>19694</v>
      </c>
      <c r="J338" s="586" t="s">
        <v>19695</v>
      </c>
      <c r="K338" s="586" t="s">
        <v>19696</v>
      </c>
      <c r="L338" s="586" t="s">
        <v>19697</v>
      </c>
      <c r="M338" s="586" t="str">
        <f t="shared" ref="M338:M366" si="36">E338</f>
        <v xml:space="preserve">Fórmulas de DATOS VARIABLES </v>
      </c>
      <c r="N338" s="146" t="s">
        <v>115</v>
      </c>
      <c r="AF338" s="146" t="s">
        <v>115</v>
      </c>
    </row>
    <row r="339" spans="1:32" outlineLevel="1" x14ac:dyDescent="0.25">
      <c r="A339" s="317" t="str">
        <f t="shared" si="34"/>
        <v>Z_TX_89_3_</v>
      </c>
      <c r="B339" s="317" t="str">
        <f t="shared" si="35"/>
        <v>TX</v>
      </c>
      <c r="C339" s="317" t="s">
        <v>18242</v>
      </c>
      <c r="D339" s="658"/>
      <c r="E339" s="585" t="str">
        <f>IFERROR(IF(D339&lt;&gt;"",D339,HLOOKUP($E$2,$F$2:K339,ROW(D339)-1,0)),F339)</f>
        <v xml:space="preserve">Fórmulas del FORMULARIO </v>
      </c>
      <c r="F339" s="585" t="s">
        <v>18244</v>
      </c>
      <c r="G339" s="585" t="s">
        <v>19685</v>
      </c>
      <c r="H339" s="585" t="s">
        <v>19686</v>
      </c>
      <c r="I339" s="585" t="s">
        <v>19687</v>
      </c>
      <c r="J339" s="585" t="s">
        <v>19688</v>
      </c>
      <c r="K339" s="585" t="s">
        <v>19689</v>
      </c>
      <c r="L339" s="585" t="s">
        <v>19690</v>
      </c>
      <c r="M339" s="585" t="str">
        <f t="shared" si="36"/>
        <v xml:space="preserve">Fórmulas del FORMULARIO </v>
      </c>
      <c r="N339" s="146" t="s">
        <v>115</v>
      </c>
      <c r="AF339" s="146" t="s">
        <v>115</v>
      </c>
    </row>
    <row r="340" spans="1:32" outlineLevel="1" x14ac:dyDescent="0.25">
      <c r="A340" s="318" t="str">
        <f t="shared" si="34"/>
        <v>Z_TX_90_1_</v>
      </c>
      <c r="B340" s="318" t="str">
        <f t="shared" si="35"/>
        <v>TX</v>
      </c>
      <c r="C340" s="318" t="s">
        <v>18249</v>
      </c>
      <c r="D340" s="659"/>
      <c r="E340" s="586" t="str">
        <f>IFERROR(IF(D340&lt;&gt;"",D340,HLOOKUP($E$2,$F$2:K340,ROW(D340)-1,0)),F340)</f>
        <v xml:space="preserve">El FORMULARIO actual es: </v>
      </c>
      <c r="F340" s="586" t="s">
        <v>18251</v>
      </c>
      <c r="G340" s="586" t="s">
        <v>19679</v>
      </c>
      <c r="H340" s="586" t="s">
        <v>19680</v>
      </c>
      <c r="I340" s="586" t="s">
        <v>19681</v>
      </c>
      <c r="J340" s="586" t="s">
        <v>19682</v>
      </c>
      <c r="K340" s="586" t="s">
        <v>19683</v>
      </c>
      <c r="L340" s="586" t="s">
        <v>19684</v>
      </c>
      <c r="M340" s="586" t="str">
        <f t="shared" si="36"/>
        <v xml:space="preserve">El FORMULARIO actual es: </v>
      </c>
      <c r="N340" s="146" t="s">
        <v>115</v>
      </c>
      <c r="AF340" s="146" t="s">
        <v>115</v>
      </c>
    </row>
    <row r="341" spans="1:32" outlineLevel="1" x14ac:dyDescent="0.25">
      <c r="A341" s="317" t="str">
        <f t="shared" si="34"/>
        <v>Z_TX_90_2_</v>
      </c>
      <c r="B341" s="317" t="str">
        <f t="shared" si="35"/>
        <v>TX</v>
      </c>
      <c r="C341" s="317" t="s">
        <v>18250</v>
      </c>
      <c r="D341" s="681"/>
      <c r="E341" s="585" t="str">
        <f>IFERROR(IF(D341&lt;&gt;"",D341,HLOOKUP($E$2,$F$2:K341,ROW(D341)-1,0)),F341)</f>
        <v>Selecciona el Tipo del que quieres recuperar las fórmulas de DATOS VARIABLES:</v>
      </c>
      <c r="F341" s="585" t="s">
        <v>18252</v>
      </c>
      <c r="G341" s="585" t="s">
        <v>18253</v>
      </c>
      <c r="H341" s="585" t="s">
        <v>19472</v>
      </c>
      <c r="I341" s="585" t="s">
        <v>18256</v>
      </c>
      <c r="J341" s="585" t="s">
        <v>18255</v>
      </c>
      <c r="K341" s="585" t="s">
        <v>18254</v>
      </c>
      <c r="L341" s="585" t="s">
        <v>19083</v>
      </c>
      <c r="M341" s="585" t="str">
        <f t="shared" si="36"/>
        <v>Selecciona el Tipo del que quieres recuperar las fórmulas de DATOS VARIABLES:</v>
      </c>
      <c r="N341" s="146" t="s">
        <v>115</v>
      </c>
      <c r="AF341" s="146" t="s">
        <v>115</v>
      </c>
    </row>
    <row r="342" spans="1:32" outlineLevel="1" x14ac:dyDescent="0.25">
      <c r="A342" s="318" t="str">
        <f t="shared" si="34"/>
        <v>Z_TX_91_</v>
      </c>
      <c r="B342" s="318" t="str">
        <f t="shared" si="35"/>
        <v>TX</v>
      </c>
      <c r="C342" s="318">
        <v>91</v>
      </c>
      <c r="D342" s="687"/>
      <c r="E342" s="586" t="str">
        <f>IFERROR(IF(D342&lt;&gt;"",D342,HLOOKUP($E$2,$F$2:K342,ROW(D342)-1,0)),F342)</f>
        <v>Si quieres copiar el contenido entre celdas con diferentes tamaños, debes hacerlo seleccionando el conenido desde la barra de fórmulas. 
Tanto para copiar el contenido como para pegarlo.</v>
      </c>
      <c r="F342" s="586" t="s">
        <v>18275</v>
      </c>
      <c r="G342" s="586" t="s">
        <v>18276</v>
      </c>
      <c r="H342" s="586" t="s">
        <v>18277</v>
      </c>
      <c r="I342" s="586" t="s">
        <v>18278</v>
      </c>
      <c r="J342" s="586" t="s">
        <v>18279</v>
      </c>
      <c r="K342" s="586" t="s">
        <v>18280</v>
      </c>
      <c r="L342" s="586" t="s">
        <v>19084</v>
      </c>
      <c r="M342" s="586" t="str">
        <f t="shared" si="36"/>
        <v>Si quieres copiar el contenido entre celdas con diferentes tamaños, debes hacerlo seleccionando el conenido desde la barra de fórmulas. 
Tanto para copiar el contenido como para pegarlo.</v>
      </c>
      <c r="N342" s="146" t="s">
        <v>115</v>
      </c>
      <c r="AF342" s="146" t="s">
        <v>115</v>
      </c>
    </row>
    <row r="343" spans="1:32" outlineLevel="1" x14ac:dyDescent="0.25">
      <c r="A343" s="317" t="str">
        <f t="shared" si="34"/>
        <v>Z_TX_92_1_</v>
      </c>
      <c r="B343" s="317" t="str">
        <f t="shared" si="35"/>
        <v>TX</v>
      </c>
      <c r="C343" s="317" t="s">
        <v>18457</v>
      </c>
      <c r="D343" s="658"/>
      <c r="E343" s="585" t="str">
        <f>IFERROR(IF(D343&lt;&gt;"",D343,HLOOKUP($E$2,$F$2:K343,ROW(D343)-1,0)),F343)</f>
        <v>MENÚ GENERAL</v>
      </c>
      <c r="F343" s="585" t="s">
        <v>18505</v>
      </c>
      <c r="G343" s="585" t="s">
        <v>18506</v>
      </c>
      <c r="H343" s="585" t="s">
        <v>18507</v>
      </c>
      <c r="I343" s="585" t="s">
        <v>18508</v>
      </c>
      <c r="J343" s="585" t="s">
        <v>18509</v>
      </c>
      <c r="K343" s="585" t="s">
        <v>18510</v>
      </c>
      <c r="L343" s="585" t="s">
        <v>19085</v>
      </c>
      <c r="M343" s="585" t="str">
        <f t="shared" si="36"/>
        <v>MENÚ GENERAL</v>
      </c>
      <c r="N343" s="146" t="s">
        <v>115</v>
      </c>
      <c r="AF343" s="146" t="s">
        <v>115</v>
      </c>
    </row>
    <row r="344" spans="1:32" outlineLevel="1" x14ac:dyDescent="0.25">
      <c r="A344" s="318" t="str">
        <f t="shared" si="34"/>
        <v>Z_TX_92_2_</v>
      </c>
      <c r="B344" s="318" t="str">
        <f t="shared" si="35"/>
        <v>TX</v>
      </c>
      <c r="C344" s="318" t="s">
        <v>18458</v>
      </c>
      <c r="D344" s="659"/>
      <c r="E344" s="586" t="str">
        <f>IFERROR(IF(D344&lt;&gt;"",D344,HLOOKUP($E$2,$F$2:K344,ROW(D344)-1,0)),F344)</f>
        <v xml:space="preserve">GUARDAR </v>
      </c>
      <c r="F344" s="586" t="s">
        <v>18511</v>
      </c>
      <c r="G344" s="586" t="s">
        <v>18512</v>
      </c>
      <c r="H344" s="586" t="s">
        <v>18513</v>
      </c>
      <c r="I344" s="586" t="s">
        <v>18514</v>
      </c>
      <c r="J344" s="586" t="s">
        <v>18515</v>
      </c>
      <c r="K344" s="586" t="s">
        <v>18516</v>
      </c>
      <c r="L344" s="586" t="s">
        <v>19086</v>
      </c>
      <c r="M344" s="586" t="str">
        <f t="shared" si="36"/>
        <v xml:space="preserve">GUARDAR </v>
      </c>
      <c r="N344" s="146" t="s">
        <v>115</v>
      </c>
      <c r="AF344" s="146" t="s">
        <v>115</v>
      </c>
    </row>
    <row r="345" spans="1:32" outlineLevel="1" x14ac:dyDescent="0.25">
      <c r="A345" s="317" t="str">
        <f t="shared" si="34"/>
        <v>Z_TX_92_3_</v>
      </c>
      <c r="B345" s="317" t="str">
        <f t="shared" si="35"/>
        <v>TX</v>
      </c>
      <c r="C345" s="317" t="s">
        <v>18459</v>
      </c>
      <c r="D345" s="658"/>
      <c r="E345" s="585" t="str">
        <f>IFERROR(IF(D345&lt;&gt;"",D345,HLOOKUP($E$2,$F$2:K345,ROW(D345)-1,0)),F345)</f>
        <v>CERRAR</v>
      </c>
      <c r="F345" s="585" t="s">
        <v>18517</v>
      </c>
      <c r="G345" s="585" t="s">
        <v>18518</v>
      </c>
      <c r="H345" s="585" t="s">
        <v>18519</v>
      </c>
      <c r="I345" s="585" t="s">
        <v>18520</v>
      </c>
      <c r="J345" s="585" t="s">
        <v>18521</v>
      </c>
      <c r="K345" s="585" t="s">
        <v>18522</v>
      </c>
      <c r="L345" s="585" t="s">
        <v>19087</v>
      </c>
      <c r="M345" s="585" t="str">
        <f t="shared" si="36"/>
        <v>CERRAR</v>
      </c>
      <c r="N345" s="146" t="s">
        <v>115</v>
      </c>
      <c r="AF345" s="146" t="s">
        <v>115</v>
      </c>
    </row>
    <row r="346" spans="1:32" outlineLevel="1" x14ac:dyDescent="0.25">
      <c r="A346" s="318" t="str">
        <f t="shared" si="34"/>
        <v>Z_TX_92_4_</v>
      </c>
      <c r="B346" s="318" t="str">
        <f t="shared" si="35"/>
        <v>TX</v>
      </c>
      <c r="C346" s="318" t="s">
        <v>18460</v>
      </c>
      <c r="D346" s="659"/>
      <c r="E346" s="586" t="str">
        <f>IFERROR(IF(D346&lt;&gt;"",D346,HLOOKUP($E$2,$F$2:K346,ROW(D346)-1,0)),F346)</f>
        <v>AYUDA</v>
      </c>
      <c r="F346" s="586" t="s">
        <v>18523</v>
      </c>
      <c r="G346" s="586" t="s">
        <v>18524</v>
      </c>
      <c r="H346" s="586" t="s">
        <v>19473</v>
      </c>
      <c r="I346" s="586" t="s">
        <v>18525</v>
      </c>
      <c r="J346" s="586" t="s">
        <v>18526</v>
      </c>
      <c r="K346" s="586" t="s">
        <v>18527</v>
      </c>
      <c r="L346" s="586" t="s">
        <v>19088</v>
      </c>
      <c r="M346" s="586" t="str">
        <f t="shared" si="36"/>
        <v>AYUDA</v>
      </c>
      <c r="N346" s="146" t="s">
        <v>115</v>
      </c>
      <c r="AF346" s="146" t="s">
        <v>115</v>
      </c>
    </row>
    <row r="347" spans="1:32" outlineLevel="1" x14ac:dyDescent="0.25">
      <c r="A347" s="317" t="str">
        <f t="shared" si="34"/>
        <v>Z_TX_92_5_</v>
      </c>
      <c r="B347" s="317" t="str">
        <f t="shared" si="35"/>
        <v>TX</v>
      </c>
      <c r="C347" s="317" t="s">
        <v>18461</v>
      </c>
      <c r="D347" s="658"/>
      <c r="E347" s="585" t="str">
        <f>IFERROR(IF(D347&lt;&gt;"",D347,HLOOKUP($E$2,$F$2:K347,ROW(D347)-1,0)),F347)</f>
        <v>COPIAR</v>
      </c>
      <c r="F347" s="585" t="s">
        <v>18528</v>
      </c>
      <c r="G347" s="585" t="s">
        <v>18529</v>
      </c>
      <c r="H347" s="585" t="s">
        <v>18530</v>
      </c>
      <c r="I347" s="585" t="s">
        <v>18531</v>
      </c>
      <c r="J347" s="585" t="s">
        <v>18532</v>
      </c>
      <c r="K347" s="585" t="s">
        <v>18533</v>
      </c>
      <c r="L347" s="585" t="s">
        <v>19089</v>
      </c>
      <c r="M347" s="585" t="str">
        <f t="shared" si="36"/>
        <v>COPIAR</v>
      </c>
      <c r="N347" s="146" t="s">
        <v>115</v>
      </c>
      <c r="AF347" s="146" t="s">
        <v>115</v>
      </c>
    </row>
    <row r="348" spans="1:32" outlineLevel="1" x14ac:dyDescent="0.25">
      <c r="A348" s="318" t="str">
        <f t="shared" si="34"/>
        <v>Z_TX_92_6_</v>
      </c>
      <c r="B348" s="318" t="str">
        <f t="shared" si="35"/>
        <v>TX</v>
      </c>
      <c r="C348" s="318" t="s">
        <v>18462</v>
      </c>
      <c r="D348" s="659"/>
      <c r="E348" s="586" t="str">
        <f>IFERROR(IF(D348&lt;&gt;"",D348,HLOOKUP($E$2,$F$2:K348,ROW(D348)-1,0)),F348)</f>
        <v>PEGAR</v>
      </c>
      <c r="F348" s="586" t="s">
        <v>18534</v>
      </c>
      <c r="G348" s="586" t="s">
        <v>18535</v>
      </c>
      <c r="H348" s="586" t="s">
        <v>19474</v>
      </c>
      <c r="I348" s="586" t="s">
        <v>18536</v>
      </c>
      <c r="J348" s="586" t="s">
        <v>18537</v>
      </c>
      <c r="K348" s="586" t="s">
        <v>18538</v>
      </c>
      <c r="L348" s="586" t="s">
        <v>19090</v>
      </c>
      <c r="M348" s="586" t="str">
        <f t="shared" si="36"/>
        <v>PEGAR</v>
      </c>
      <c r="N348" s="146" t="s">
        <v>115</v>
      </c>
      <c r="AF348" s="146" t="s">
        <v>115</v>
      </c>
    </row>
    <row r="349" spans="1:32" outlineLevel="1" x14ac:dyDescent="0.25">
      <c r="A349" s="317" t="str">
        <f t="shared" si="34"/>
        <v>Z_TX_92_7_</v>
      </c>
      <c r="B349" s="317" t="str">
        <f t="shared" si="35"/>
        <v>TX</v>
      </c>
      <c r="C349" s="317" t="s">
        <v>18463</v>
      </c>
      <c r="D349" s="658"/>
      <c r="E349" s="585" t="str">
        <f>IFERROR(IF(D349&lt;&gt;"",D349,HLOOKUP($E$2,$F$2:K349,ROW(D349)-1,0)),F349)</f>
        <v>IR A…</v>
      </c>
      <c r="F349" s="585" t="s">
        <v>18539</v>
      </c>
      <c r="G349" s="585" t="s">
        <v>18540</v>
      </c>
      <c r="H349" s="585" t="s">
        <v>18541</v>
      </c>
      <c r="I349" s="585" t="s">
        <v>18542</v>
      </c>
      <c r="J349" s="585" t="s">
        <v>18543</v>
      </c>
      <c r="K349" s="585" t="s">
        <v>18544</v>
      </c>
      <c r="L349" s="585" t="s">
        <v>19091</v>
      </c>
      <c r="M349" s="585" t="str">
        <f t="shared" si="36"/>
        <v>IR A…</v>
      </c>
      <c r="N349" s="146" t="s">
        <v>115</v>
      </c>
      <c r="AF349" s="146" t="s">
        <v>115</v>
      </c>
    </row>
    <row r="350" spans="1:32" outlineLevel="1" x14ac:dyDescent="0.25">
      <c r="A350" s="318" t="str">
        <f t="shared" si="34"/>
        <v>Z_TX_92_8_</v>
      </c>
      <c r="B350" s="318" t="str">
        <f t="shared" si="35"/>
        <v>TX</v>
      </c>
      <c r="C350" s="318" t="s">
        <v>18464</v>
      </c>
      <c r="D350" s="659"/>
      <c r="E350" s="586" t="str">
        <f>IFERROR(IF(D350&lt;&gt;"",D350,HLOOKUP($E$2,$F$2:K350,ROW(D350)-1,0)),F350)</f>
        <v>EXPORTAR / IMPORTAR</v>
      </c>
      <c r="F350" s="586" t="s">
        <v>18545</v>
      </c>
      <c r="G350" s="586" t="s">
        <v>18546</v>
      </c>
      <c r="H350" s="586" t="s">
        <v>18547</v>
      </c>
      <c r="I350" s="586" t="s">
        <v>18545</v>
      </c>
      <c r="J350" s="586" t="s">
        <v>18548</v>
      </c>
      <c r="K350" s="586" t="s">
        <v>18549</v>
      </c>
      <c r="L350" s="586" t="s">
        <v>19092</v>
      </c>
      <c r="M350" s="586" t="str">
        <f t="shared" si="36"/>
        <v>EXPORTAR / IMPORTAR</v>
      </c>
      <c r="N350" s="146" t="s">
        <v>115</v>
      </c>
      <c r="AF350" s="146" t="s">
        <v>115</v>
      </c>
    </row>
    <row r="351" spans="1:32" outlineLevel="1" x14ac:dyDescent="0.25">
      <c r="A351" s="317" t="str">
        <f t="shared" si="34"/>
        <v>Z_TX_92_9_</v>
      </c>
      <c r="B351" s="317" t="str">
        <f t="shared" si="35"/>
        <v>TX</v>
      </c>
      <c r="C351" s="317" t="s">
        <v>18465</v>
      </c>
      <c r="D351" s="658"/>
      <c r="E351" s="585" t="str">
        <f>IFERROR(IF(D351&lt;&gt;"",D351,HLOOKUP($E$2,$F$2:K351,ROW(D351)-1,0)),F351)</f>
        <v>ENLACE</v>
      </c>
      <c r="F351" s="585" t="s">
        <v>18781</v>
      </c>
      <c r="G351" s="585" t="s">
        <v>18780</v>
      </c>
      <c r="H351" s="585" t="s">
        <v>19475</v>
      </c>
      <c r="I351" s="585" t="s">
        <v>18780</v>
      </c>
      <c r="J351" s="585" t="s">
        <v>18780</v>
      </c>
      <c r="K351" s="585" t="s">
        <v>18780</v>
      </c>
      <c r="L351" s="585" t="s">
        <v>19093</v>
      </c>
      <c r="M351" s="585" t="str">
        <f t="shared" si="36"/>
        <v>ENLACE</v>
      </c>
      <c r="N351" s="146" t="s">
        <v>115</v>
      </c>
      <c r="AF351" s="146" t="s">
        <v>115</v>
      </c>
    </row>
    <row r="352" spans="1:32" outlineLevel="1" x14ac:dyDescent="0.25">
      <c r="A352" s="318" t="str">
        <f t="shared" si="34"/>
        <v>Z_TX_92_10_</v>
      </c>
      <c r="B352" s="318" t="str">
        <f t="shared" si="35"/>
        <v>TX</v>
      </c>
      <c r="C352" s="318" t="s">
        <v>18466</v>
      </c>
      <c r="D352" s="659"/>
      <c r="E352" s="586" t="str">
        <f>IFERROR(IF(D352&lt;&gt;"",D352,HLOOKUP($E$2,$F$2:K352,ROW(D352)-1,0)),F352)</f>
        <v>CAMBIAR NUMERO INICIAL</v>
      </c>
      <c r="F352" s="586" t="s">
        <v>18550</v>
      </c>
      <c r="G352" s="586" t="s">
        <v>18551</v>
      </c>
      <c r="H352" s="586" t="s">
        <v>18552</v>
      </c>
      <c r="I352" s="586" t="s">
        <v>18553</v>
      </c>
      <c r="J352" s="586" t="s">
        <v>18554</v>
      </c>
      <c r="K352" s="586" t="s">
        <v>18555</v>
      </c>
      <c r="L352" s="586" t="s">
        <v>19094</v>
      </c>
      <c r="M352" s="586" t="str">
        <f t="shared" si="36"/>
        <v>CAMBIAR NUMERO INICIAL</v>
      </c>
      <c r="N352" s="146" t="s">
        <v>115</v>
      </c>
      <c r="AF352" s="146" t="s">
        <v>115</v>
      </c>
    </row>
    <row r="353" spans="1:32" outlineLevel="1" x14ac:dyDescent="0.25">
      <c r="A353" s="317" t="str">
        <f t="shared" si="34"/>
        <v>Z_TX_92_11_</v>
      </c>
      <c r="B353" s="317" t="str">
        <f t="shared" si="35"/>
        <v>TX</v>
      </c>
      <c r="C353" s="317" t="s">
        <v>18467</v>
      </c>
      <c r="D353" s="658"/>
      <c r="E353" s="585" t="str">
        <f>IFERROR(IF(D353&lt;&gt;"",D353,HLOOKUP($E$2,$F$2:K353,ROW(D353)-1,0)),F353)</f>
        <v>CAMBIAR NUMERO FINAL</v>
      </c>
      <c r="F353" s="585" t="s">
        <v>18556</v>
      </c>
      <c r="G353" s="585" t="s">
        <v>18557</v>
      </c>
      <c r="H353" s="585" t="s">
        <v>18558</v>
      </c>
      <c r="I353" s="585" t="s">
        <v>18559</v>
      </c>
      <c r="J353" s="585" t="s">
        <v>18560</v>
      </c>
      <c r="K353" s="585" t="s">
        <v>18561</v>
      </c>
      <c r="L353" s="585" t="s">
        <v>19095</v>
      </c>
      <c r="M353" s="585" t="str">
        <f t="shared" si="36"/>
        <v>CAMBIAR NUMERO FINAL</v>
      </c>
      <c r="N353" s="146" t="s">
        <v>115</v>
      </c>
      <c r="AF353" s="146" t="s">
        <v>115</v>
      </c>
    </row>
    <row r="354" spans="1:32" outlineLevel="1" x14ac:dyDescent="0.25">
      <c r="A354" s="318" t="str">
        <f t="shared" si="34"/>
        <v>Z_TX_92_12_</v>
      </c>
      <c r="B354" s="318" t="str">
        <f t="shared" si="35"/>
        <v>TX</v>
      </c>
      <c r="C354" s="318" t="s">
        <v>18468</v>
      </c>
      <c r="D354" s="659"/>
      <c r="E354" s="586" t="str">
        <f>IFERROR(IF(D354&lt;&gt;"",D354,HLOOKUP($E$2,$F$2:K354,ROW(D354)-1,0)),F354)</f>
        <v>ACTUALIZAR NUMEROS PREGUNTAS</v>
      </c>
      <c r="F354" s="586" t="s">
        <v>18562</v>
      </c>
      <c r="G354" s="586" t="s">
        <v>18563</v>
      </c>
      <c r="H354" s="586" t="s">
        <v>19476</v>
      </c>
      <c r="I354" s="586" t="s">
        <v>18564</v>
      </c>
      <c r="J354" s="586" t="s">
        <v>18565</v>
      </c>
      <c r="K354" s="586" t="s">
        <v>18566</v>
      </c>
      <c r="L354" s="586" t="s">
        <v>19096</v>
      </c>
      <c r="M354" s="586" t="str">
        <f t="shared" si="36"/>
        <v>ACTUALIZAR NUMEROS PREGUNTAS</v>
      </c>
      <c r="N354" s="146" t="s">
        <v>115</v>
      </c>
      <c r="AF354" s="146" t="s">
        <v>115</v>
      </c>
    </row>
    <row r="355" spans="1:32" outlineLevel="1" x14ac:dyDescent="0.25">
      <c r="A355" s="317" t="str">
        <f t="shared" si="34"/>
        <v>Z_TX_92_13_</v>
      </c>
      <c r="B355" s="317" t="str">
        <f t="shared" si="35"/>
        <v>TX</v>
      </c>
      <c r="C355" s="317" t="s">
        <v>18469</v>
      </c>
      <c r="D355" s="658"/>
      <c r="E355" s="585" t="str">
        <f>IFERROR(IF(D355&lt;&gt;"",D355,HLOOKUP($E$2,$F$2:K355,ROW(D355)-1,0)),F355)</f>
        <v>ACTIVAR / DESACTIVAR BARRA FÓRMULAS</v>
      </c>
      <c r="F355" s="585" t="s">
        <v>18567</v>
      </c>
      <c r="G355" s="585" t="s">
        <v>18568</v>
      </c>
      <c r="H355" s="585" t="s">
        <v>18569</v>
      </c>
      <c r="I355" s="585" t="s">
        <v>18570</v>
      </c>
      <c r="J355" s="585" t="s">
        <v>18571</v>
      </c>
      <c r="K355" s="585" t="s">
        <v>18572</v>
      </c>
      <c r="L355" s="585" t="s">
        <v>19097</v>
      </c>
      <c r="M355" s="585" t="str">
        <f t="shared" si="36"/>
        <v>ACTIVAR / DESACTIVAR BARRA FÓRMULAS</v>
      </c>
      <c r="N355" s="146" t="s">
        <v>115</v>
      </c>
      <c r="AF355" s="146" t="s">
        <v>115</v>
      </c>
    </row>
    <row r="356" spans="1:32" outlineLevel="1" x14ac:dyDescent="0.25">
      <c r="A356" s="318" t="str">
        <f t="shared" si="34"/>
        <v>Z_TX_92_14_</v>
      </c>
      <c r="B356" s="318" t="str">
        <f t="shared" si="35"/>
        <v>TX</v>
      </c>
      <c r="C356" s="318" t="s">
        <v>18470</v>
      </c>
      <c r="D356" s="659"/>
      <c r="E356" s="586" t="str">
        <f>IFERROR(IF(D356&lt;&gt;"",D356,HLOOKUP($E$2,$F$2:K356,ROW(D356)-1,0)),F356)</f>
        <v>OTROS ATAJOS DE TECLADO</v>
      </c>
      <c r="F356" s="586" t="s">
        <v>18573</v>
      </c>
      <c r="G356" s="586" t="s">
        <v>18574</v>
      </c>
      <c r="H356" s="586" t="s">
        <v>18575</v>
      </c>
      <c r="I356" s="586" t="s">
        <v>18576</v>
      </c>
      <c r="J356" s="586" t="s">
        <v>18577</v>
      </c>
      <c r="K356" s="586" t="s">
        <v>18578</v>
      </c>
      <c r="L356" s="586" t="s">
        <v>19098</v>
      </c>
      <c r="M356" s="586" t="str">
        <f t="shared" si="36"/>
        <v>OTROS ATAJOS DE TECLADO</v>
      </c>
      <c r="N356" s="146" t="s">
        <v>115</v>
      </c>
      <c r="AF356" s="146" t="s">
        <v>115</v>
      </c>
    </row>
    <row r="357" spans="1:32" outlineLevel="1" x14ac:dyDescent="0.25">
      <c r="A357" s="317" t="str">
        <f t="shared" si="34"/>
        <v>Z_TX_92_15_</v>
      </c>
      <c r="B357" s="317" t="str">
        <f t="shared" si="35"/>
        <v>TX</v>
      </c>
      <c r="C357" s="317" t="s">
        <v>18471</v>
      </c>
      <c r="D357" s="658"/>
      <c r="E357" s="585" t="str">
        <f>IFERROR(IF(D357&lt;&gt;"",D357,HLOOKUP($E$2,$F$2:K357,ROW(D357)-1,0)),F357)</f>
        <v>SELECCIONAR TIPO DE PREGUNTA</v>
      </c>
      <c r="F357" s="585" t="s">
        <v>18579</v>
      </c>
      <c r="G357" s="585" t="s">
        <v>18580</v>
      </c>
      <c r="H357" s="585" t="s">
        <v>18581</v>
      </c>
      <c r="I357" s="585" t="s">
        <v>18582</v>
      </c>
      <c r="J357" s="585" t="s">
        <v>18583</v>
      </c>
      <c r="K357" s="585" t="s">
        <v>18584</v>
      </c>
      <c r="L357" s="585" t="s">
        <v>19099</v>
      </c>
      <c r="M357" s="585" t="str">
        <f t="shared" si="36"/>
        <v>SELECCIONAR TIPO DE PREGUNTA</v>
      </c>
      <c r="N357" s="146" t="s">
        <v>115</v>
      </c>
      <c r="AF357" s="146" t="s">
        <v>115</v>
      </c>
    </row>
    <row r="358" spans="1:32" outlineLevel="1" x14ac:dyDescent="0.25">
      <c r="A358" s="318" t="str">
        <f t="shared" si="34"/>
        <v>Z_TX_92_16_</v>
      </c>
      <c r="B358" s="318" t="str">
        <f t="shared" si="35"/>
        <v>TX</v>
      </c>
      <c r="C358" s="318" t="s">
        <v>18472</v>
      </c>
      <c r="D358" s="687"/>
      <c r="E358" s="586" t="str">
        <f>IFERROR(IF(D358&lt;&gt;"",D358,HLOOKUP($E$2,$F$2:K358,ROW(D358)-1,0)),F358)</f>
        <v xml:space="preserve">Escribe el NÚMERO del Tipo de Pregunta al que quieres cambiar: </v>
      </c>
      <c r="F358" s="586" t="s">
        <v>19672</v>
      </c>
      <c r="G358" s="586" t="s">
        <v>19673</v>
      </c>
      <c r="H358" s="586" t="s">
        <v>19674</v>
      </c>
      <c r="I358" s="586" t="s">
        <v>19675</v>
      </c>
      <c r="J358" s="586" t="s">
        <v>19676</v>
      </c>
      <c r="K358" s="586" t="s">
        <v>19677</v>
      </c>
      <c r="L358" s="586" t="s">
        <v>19678</v>
      </c>
      <c r="M358" s="586" t="str">
        <f t="shared" si="36"/>
        <v xml:space="preserve">Escribe el NÚMERO del Tipo de Pregunta al que quieres cambiar: </v>
      </c>
      <c r="N358" s="146" t="s">
        <v>115</v>
      </c>
      <c r="AF358" s="146" t="s">
        <v>115</v>
      </c>
    </row>
    <row r="359" spans="1:32" outlineLevel="1" x14ac:dyDescent="0.25">
      <c r="A359" s="317" t="str">
        <f t="shared" si="34"/>
        <v>Z_TX_92_17_</v>
      </c>
      <c r="B359" s="317" t="str">
        <f t="shared" si="35"/>
        <v>TX</v>
      </c>
      <c r="C359" s="317" t="s">
        <v>18473</v>
      </c>
      <c r="D359" s="658"/>
      <c r="E359" s="585" t="str">
        <f>IFERROR(IF(D359&lt;&gt;"",D359,HLOOKUP($E$2,$F$2:K359,ROW(D359)-1,0)),F359)</f>
        <v>ACTIVAR MENU</v>
      </c>
      <c r="F359" s="585" t="s">
        <v>18588</v>
      </c>
      <c r="G359" s="585" t="s">
        <v>18595</v>
      </c>
      <c r="H359" s="585" t="s">
        <v>18596</v>
      </c>
      <c r="I359" s="585" t="s">
        <v>18597</v>
      </c>
      <c r="J359" s="585" t="s">
        <v>18598</v>
      </c>
      <c r="K359" s="585" t="s">
        <v>18599</v>
      </c>
      <c r="L359" s="585" t="s">
        <v>19100</v>
      </c>
      <c r="M359" s="585" t="str">
        <f t="shared" si="36"/>
        <v>ACTIVAR MENU</v>
      </c>
      <c r="N359" s="146" t="s">
        <v>115</v>
      </c>
      <c r="AF359" s="146" t="s">
        <v>115</v>
      </c>
    </row>
    <row r="360" spans="1:32" outlineLevel="1" x14ac:dyDescent="0.25">
      <c r="A360" s="318" t="str">
        <f t="shared" si="34"/>
        <v>Z_TX_92_18_</v>
      </c>
      <c r="B360" s="318" t="str">
        <f t="shared" si="35"/>
        <v>TX</v>
      </c>
      <c r="C360" s="318" t="s">
        <v>18474</v>
      </c>
      <c r="D360" s="659"/>
      <c r="E360" s="586" t="str">
        <f>IFERROR(IF(D360&lt;&gt;"",D360,HLOOKUP($E$2,$F$2:K360,ROW(D360)-1,0)),F360)</f>
        <v>EXPANDIR BARRA FÓRMULAS</v>
      </c>
      <c r="F360" s="586" t="s">
        <v>18589</v>
      </c>
      <c r="G360" s="586" t="s">
        <v>18600</v>
      </c>
      <c r="H360" s="586" t="s">
        <v>18604</v>
      </c>
      <c r="I360" s="586" t="s">
        <v>18609</v>
      </c>
      <c r="J360" s="586" t="s">
        <v>18613</v>
      </c>
      <c r="K360" s="586" t="s">
        <v>18618</v>
      </c>
      <c r="L360" s="586" t="s">
        <v>19101</v>
      </c>
      <c r="M360" s="586" t="str">
        <f t="shared" si="36"/>
        <v>EXPANDIR BARRA FÓRMULAS</v>
      </c>
      <c r="N360" s="146" t="s">
        <v>115</v>
      </c>
      <c r="AF360" s="146" t="s">
        <v>115</v>
      </c>
    </row>
    <row r="361" spans="1:32" outlineLevel="1" x14ac:dyDescent="0.25">
      <c r="A361" s="317" t="str">
        <f t="shared" si="34"/>
        <v>Z_TX_92_19_</v>
      </c>
      <c r="B361" s="317" t="str">
        <f t="shared" si="35"/>
        <v>TX</v>
      </c>
      <c r="C361" s="317" t="s">
        <v>18475</v>
      </c>
      <c r="D361" s="658"/>
      <c r="E361" s="585" t="str">
        <f>IFERROR(IF(D361&lt;&gt;"",D361,HLOOKUP($E$2,$F$2:K361,ROW(D361)-1,0)),F361)</f>
        <v>ABRIR MENÚ DESPLEGABLE</v>
      </c>
      <c r="F361" s="585" t="s">
        <v>18590</v>
      </c>
      <c r="G361" s="585" t="s">
        <v>18601</v>
      </c>
      <c r="H361" s="585" t="s">
        <v>18605</v>
      </c>
      <c r="I361" s="585" t="s">
        <v>18610</v>
      </c>
      <c r="J361" s="585" t="s">
        <v>18614</v>
      </c>
      <c r="K361" s="585" t="s">
        <v>18619</v>
      </c>
      <c r="L361" s="585" t="s">
        <v>19102</v>
      </c>
      <c r="M361" s="585" t="str">
        <f t="shared" si="36"/>
        <v>ABRIR MENÚ DESPLEGABLE</v>
      </c>
      <c r="N361" s="146" t="s">
        <v>115</v>
      </c>
      <c r="AF361" s="146" t="s">
        <v>115</v>
      </c>
    </row>
    <row r="362" spans="1:32" outlineLevel="1" x14ac:dyDescent="0.25">
      <c r="A362" s="318" t="str">
        <f t="shared" si="34"/>
        <v>Z_TX_92_20_</v>
      </c>
      <c r="B362" s="318" t="str">
        <f t="shared" si="35"/>
        <v>TX</v>
      </c>
      <c r="C362" s="318" t="s">
        <v>18476</v>
      </c>
      <c r="D362" s="659"/>
      <c r="E362" s="586" t="str">
        <f>IFERROR(IF(D362&lt;&gt;"",D362,HLOOKUP($E$2,$F$2:K362,ROW(D362)-1,0)),F362)</f>
        <v>CELDA SIGUIENTE</v>
      </c>
      <c r="F362" s="586" t="s">
        <v>18591</v>
      </c>
      <c r="G362" s="586" t="s">
        <v>18602</v>
      </c>
      <c r="H362" s="586" t="s">
        <v>18606</v>
      </c>
      <c r="I362" s="586" t="s">
        <v>18611</v>
      </c>
      <c r="J362" s="586" t="s">
        <v>18615</v>
      </c>
      <c r="K362" s="586" t="s">
        <v>18620</v>
      </c>
      <c r="L362" s="586" t="s">
        <v>19103</v>
      </c>
      <c r="M362" s="586" t="str">
        <f t="shared" si="36"/>
        <v>CELDA SIGUIENTE</v>
      </c>
      <c r="N362" s="146" t="s">
        <v>115</v>
      </c>
      <c r="AF362" s="146" t="s">
        <v>115</v>
      </c>
    </row>
    <row r="363" spans="1:32" outlineLevel="1" x14ac:dyDescent="0.25">
      <c r="A363" s="317" t="str">
        <f t="shared" si="34"/>
        <v>Z_TX_92_21_</v>
      </c>
      <c r="B363" s="317" t="str">
        <f t="shared" si="35"/>
        <v>TX</v>
      </c>
      <c r="C363" s="317" t="s">
        <v>18477</v>
      </c>
      <c r="D363" s="658"/>
      <c r="E363" s="585" t="str">
        <f>IFERROR(IF(D363&lt;&gt;"",D363,HLOOKUP($E$2,$F$2:K363,ROW(D363)-1,0)),F363)</f>
        <v>CELDA ANTERIOR</v>
      </c>
      <c r="F363" s="585" t="s">
        <v>18592</v>
      </c>
      <c r="G363" s="585" t="s">
        <v>18603</v>
      </c>
      <c r="H363" s="585" t="s">
        <v>18607</v>
      </c>
      <c r="I363" s="585" t="s">
        <v>18612</v>
      </c>
      <c r="J363" s="585" t="s">
        <v>18616</v>
      </c>
      <c r="K363" s="585" t="s">
        <v>18621</v>
      </c>
      <c r="L363" s="585" t="s">
        <v>19104</v>
      </c>
      <c r="M363" s="585" t="str">
        <f t="shared" si="36"/>
        <v>CELDA ANTERIOR</v>
      </c>
      <c r="N363" s="146" t="s">
        <v>115</v>
      </c>
      <c r="AF363" s="146" t="s">
        <v>115</v>
      </c>
    </row>
    <row r="364" spans="1:32" outlineLevel="1" x14ac:dyDescent="0.25">
      <c r="A364" s="318" t="str">
        <f t="shared" si="34"/>
        <v>Z_TX_92_22_</v>
      </c>
      <c r="B364" s="318" t="str">
        <f t="shared" si="35"/>
        <v>TX</v>
      </c>
      <c r="C364" s="318" t="s">
        <v>18478</v>
      </c>
      <c r="D364" s="659"/>
      <c r="E364" s="586" t="str">
        <f>IFERROR(IF(D364&lt;&gt;"",D364,HLOOKUP($E$2,$F$2:K364,ROW(D364)-1,0)),F364)</f>
        <v>TIPO DE PREGUNTA</v>
      </c>
      <c r="F364" s="586" t="s">
        <v>18593</v>
      </c>
      <c r="G364" s="586" t="s">
        <v>18594</v>
      </c>
      <c r="H364" s="586" t="s">
        <v>18608</v>
      </c>
      <c r="I364" s="586" t="s">
        <v>18593</v>
      </c>
      <c r="J364" s="586" t="s">
        <v>18617</v>
      </c>
      <c r="K364" s="586" t="s">
        <v>18622</v>
      </c>
      <c r="L364" s="586" t="s">
        <v>18870</v>
      </c>
      <c r="M364" s="586" t="str">
        <f t="shared" si="36"/>
        <v>TIPO DE PREGUNTA</v>
      </c>
      <c r="N364" s="146" t="s">
        <v>115</v>
      </c>
      <c r="AF364" s="146" t="s">
        <v>115</v>
      </c>
    </row>
    <row r="365" spans="1:32" outlineLevel="1" x14ac:dyDescent="0.25">
      <c r="A365" s="317" t="str">
        <f t="shared" si="34"/>
        <v>Z_TX_92_23_</v>
      </c>
      <c r="B365" s="317" t="str">
        <f t="shared" si="35"/>
        <v>TX</v>
      </c>
      <c r="C365" s="317" t="s">
        <v>18479</v>
      </c>
      <c r="D365" s="658"/>
      <c r="E365" s="585" t="str">
        <f>IFERROR(IF(D365&lt;&gt;"",D365,HLOOKUP($E$2,$F$2:K365,ROW(D365)-1,0)),F365)</f>
        <v>MENU EXCEL</v>
      </c>
      <c r="F365" s="585" t="s">
        <v>18585</v>
      </c>
      <c r="G365" s="585" t="s">
        <v>18586</v>
      </c>
      <c r="H365" s="585" t="s">
        <v>18585</v>
      </c>
      <c r="I365" s="585" t="s">
        <v>18586</v>
      </c>
      <c r="J365" s="585" t="s">
        <v>18586</v>
      </c>
      <c r="K365" s="585" t="s">
        <v>18587</v>
      </c>
      <c r="L365" s="585" t="s">
        <v>19105</v>
      </c>
      <c r="M365" s="585" t="str">
        <f t="shared" si="36"/>
        <v>MENU EXCEL</v>
      </c>
      <c r="N365" s="146" t="s">
        <v>115</v>
      </c>
      <c r="AF365" s="146" t="s">
        <v>115</v>
      </c>
    </row>
    <row r="366" spans="1:32" outlineLevel="1" x14ac:dyDescent="0.25">
      <c r="A366" s="318" t="str">
        <f t="shared" si="34"/>
        <v>Z_TX_92_24_</v>
      </c>
      <c r="B366" s="318" t="str">
        <f t="shared" si="35"/>
        <v>TX</v>
      </c>
      <c r="C366" s="318" t="s">
        <v>18480</v>
      </c>
      <c r="D366" s="659"/>
      <c r="E366" s="586" t="str">
        <f>IFERROR(IF(D366&lt;&gt;"",D366,HLOOKUP($E$2,$F$2:K366,ROW(D366)-1,0)),F366)</f>
        <v xml:space="preserve">Incluir número de pregunta </v>
      </c>
      <c r="F366" s="586" t="s">
        <v>19671</v>
      </c>
      <c r="G366" s="586" t="s">
        <v>19666</v>
      </c>
      <c r="H366" s="586" t="s">
        <v>19667</v>
      </c>
      <c r="I366" s="586" t="s">
        <v>19668</v>
      </c>
      <c r="J366" s="586" t="s">
        <v>19669</v>
      </c>
      <c r="K366" s="586" t="s">
        <v>19670</v>
      </c>
      <c r="L366" s="586" t="s">
        <v>19106</v>
      </c>
      <c r="M366" s="586" t="str">
        <f t="shared" si="36"/>
        <v xml:space="preserve">Incluir número de pregunta </v>
      </c>
      <c r="N366" s="146" t="s">
        <v>115</v>
      </c>
      <c r="AF366" s="146" t="s">
        <v>115</v>
      </c>
    </row>
    <row r="367" spans="1:32" outlineLevel="1" x14ac:dyDescent="0.25">
      <c r="A367" s="317" t="str">
        <f t="shared" ref="A367:A373" si="37">$A$1&amp;B367&amp;"_"&amp;C367&amp;"_"&amp;$A$2</f>
        <v>Z_TX_92_25_</v>
      </c>
      <c r="B367" s="317" t="str">
        <f t="shared" si="35"/>
        <v>TX</v>
      </c>
      <c r="C367" s="317" t="s">
        <v>18736</v>
      </c>
      <c r="D367" s="658"/>
      <c r="E367" s="585" t="str">
        <f>IFERROR(IF(D367&lt;&gt;"",D367,HLOOKUP($E$2,$F$2:K367,ROW(D367)-1,0)),F367)</f>
        <v>¿Desea guardar los cambios?</v>
      </c>
      <c r="F367" s="585" t="s">
        <v>18737</v>
      </c>
      <c r="G367" s="585" t="s">
        <v>18738</v>
      </c>
      <c r="H367" s="585" t="s">
        <v>18740</v>
      </c>
      <c r="I367" s="585" t="s">
        <v>18741</v>
      </c>
      <c r="J367" s="585" t="s">
        <v>18739</v>
      </c>
      <c r="K367" s="585" t="s">
        <v>18742</v>
      </c>
      <c r="L367" s="585" t="s">
        <v>19107</v>
      </c>
      <c r="M367" s="585" t="str">
        <f t="shared" ref="M367:M373" si="38">E367</f>
        <v>¿Desea guardar los cambios?</v>
      </c>
      <c r="N367" s="146" t="s">
        <v>115</v>
      </c>
      <c r="AF367" s="146" t="s">
        <v>115</v>
      </c>
    </row>
    <row r="368" spans="1:32" outlineLevel="1" x14ac:dyDescent="0.25">
      <c r="A368" s="318" t="str">
        <f t="shared" si="37"/>
        <v>Z_TX_92_26_</v>
      </c>
      <c r="B368" s="318" t="str">
        <f t="shared" si="35"/>
        <v>TX</v>
      </c>
      <c r="C368" s="318" t="s">
        <v>18747</v>
      </c>
      <c r="D368" s="687"/>
      <c r="E368" s="586" t="str">
        <f>IFERROR(IF(D368&lt;&gt;"",D368,HLOOKUP($E$2,$F$2:K368,ROW(D368)-1,0)),F368)</f>
        <v>¿Seguro que quieres cerrar FastTest PlugIn?</v>
      </c>
      <c r="F368" s="586" t="s">
        <v>18751</v>
      </c>
      <c r="G368" s="586" t="s">
        <v>18752</v>
      </c>
      <c r="H368" s="586" t="s">
        <v>18753</v>
      </c>
      <c r="I368" s="586" t="s">
        <v>18754</v>
      </c>
      <c r="J368" s="586" t="s">
        <v>18754</v>
      </c>
      <c r="K368" s="586" t="s">
        <v>18755</v>
      </c>
      <c r="L368" s="586" t="s">
        <v>19108</v>
      </c>
      <c r="M368" s="586" t="str">
        <f t="shared" si="38"/>
        <v>¿Seguro que quieres cerrar FastTest PlugIn?</v>
      </c>
      <c r="N368" s="146" t="s">
        <v>115</v>
      </c>
      <c r="AF368" s="146" t="s">
        <v>115</v>
      </c>
    </row>
    <row r="369" spans="1:32" outlineLevel="1" x14ac:dyDescent="0.25">
      <c r="A369" s="317" t="str">
        <f t="shared" si="37"/>
        <v>Z_TX_93_1_</v>
      </c>
      <c r="B369" s="317" t="str">
        <f t="shared" si="35"/>
        <v>TX</v>
      </c>
      <c r="C369" s="317" t="s">
        <v>18758</v>
      </c>
      <c r="D369" s="658"/>
      <c r="E369" s="585" t="str">
        <f>IFERROR(IF(D369&lt;&gt;"",D369,HLOOKUP($E$2,$F$2:K369,ROW(D369)-1,0)),F369)</f>
        <v>Nada que guardar en …</v>
      </c>
      <c r="F369" s="585" t="s">
        <v>18760</v>
      </c>
      <c r="G369" s="585" t="s">
        <v>19660</v>
      </c>
      <c r="H369" s="585" t="s">
        <v>19661</v>
      </c>
      <c r="I369" s="585" t="s">
        <v>19662</v>
      </c>
      <c r="J369" s="585" t="s">
        <v>19663</v>
      </c>
      <c r="K369" s="585" t="s">
        <v>19664</v>
      </c>
      <c r="L369" s="585" t="s">
        <v>19665</v>
      </c>
      <c r="M369" s="585" t="str">
        <f t="shared" si="38"/>
        <v>Nada que guardar en …</v>
      </c>
      <c r="N369" s="146" t="s">
        <v>115</v>
      </c>
      <c r="AF369" s="146" t="s">
        <v>115</v>
      </c>
    </row>
    <row r="370" spans="1:32" outlineLevel="1" x14ac:dyDescent="0.25">
      <c r="A370" s="318" t="str">
        <f t="shared" si="37"/>
        <v>Z_TX_93_2_</v>
      </c>
      <c r="B370" s="318" t="str">
        <f t="shared" si="35"/>
        <v>TX</v>
      </c>
      <c r="C370" s="318" t="s">
        <v>18759</v>
      </c>
      <c r="D370" s="659"/>
      <c r="E370" s="586" t="str">
        <f>IFERROR(IF(D370&lt;&gt;"",D370,HLOOKUP($E$2,$F$2:K370,ROW(D370)-1,0)),F370)</f>
        <v xml:space="preserve">Guardando en … </v>
      </c>
      <c r="F370" s="586" t="s">
        <v>18761</v>
      </c>
      <c r="G370" s="586" t="s">
        <v>19654</v>
      </c>
      <c r="H370" s="586" t="s">
        <v>19655</v>
      </c>
      <c r="I370" s="586" t="s">
        <v>19656</v>
      </c>
      <c r="J370" s="586" t="s">
        <v>19657</v>
      </c>
      <c r="K370" s="586" t="s">
        <v>19658</v>
      </c>
      <c r="L370" s="586" t="s">
        <v>19659</v>
      </c>
      <c r="M370" s="586" t="str">
        <f t="shared" si="38"/>
        <v xml:space="preserve">Guardando en … </v>
      </c>
      <c r="N370" s="146" t="s">
        <v>115</v>
      </c>
      <c r="AF370" s="146" t="s">
        <v>115</v>
      </c>
    </row>
    <row r="371" spans="1:32" outlineLevel="1" x14ac:dyDescent="0.25">
      <c r="A371" s="317" t="str">
        <f t="shared" si="37"/>
        <v>Z_TX_93_3_</v>
      </c>
      <c r="B371" s="317" t="str">
        <f t="shared" si="35"/>
        <v>TX</v>
      </c>
      <c r="C371" s="317" t="s">
        <v>18762</v>
      </c>
      <c r="D371" s="658"/>
      <c r="E371" s="585" t="str">
        <f>IFERROR(IF(D371&lt;&gt;"",D371,HLOOKUP($E$2,$F$2:K371,ROW(D371)-1,0)),F371)</f>
        <v xml:space="preserve">Guardando y cerrando  … </v>
      </c>
      <c r="F371" s="585" t="s">
        <v>18764</v>
      </c>
      <c r="G371" s="585" t="s">
        <v>18769</v>
      </c>
      <c r="H371" s="585" t="s">
        <v>18768</v>
      </c>
      <c r="I371" s="585" t="s">
        <v>18765</v>
      </c>
      <c r="J371" s="585" t="s">
        <v>18766</v>
      </c>
      <c r="K371" s="585" t="s">
        <v>18767</v>
      </c>
      <c r="L371" s="585" t="s">
        <v>19109</v>
      </c>
      <c r="M371" s="585" t="str">
        <f t="shared" si="38"/>
        <v xml:space="preserve">Guardando y cerrando  … </v>
      </c>
      <c r="N371" s="146" t="s">
        <v>115</v>
      </c>
      <c r="AF371" s="146" t="s">
        <v>115</v>
      </c>
    </row>
    <row r="372" spans="1:32" outlineLevel="1" x14ac:dyDescent="0.25">
      <c r="A372" s="318" t="str">
        <f t="shared" si="37"/>
        <v>Z_TX_93_4_</v>
      </c>
      <c r="B372" s="318" t="str">
        <f t="shared" si="35"/>
        <v>TX</v>
      </c>
      <c r="C372" s="318" t="s">
        <v>18763</v>
      </c>
      <c r="D372" s="659"/>
      <c r="E372" s="586" t="str">
        <f>IFERROR(IF(D372&lt;&gt;"",D372,HLOOKUP($E$2,$F$2:K372,ROW(D372)-1,0)),F372)</f>
        <v xml:space="preserve">ERROR!! NO SE HA GUADADO NADA EN … </v>
      </c>
      <c r="F372" s="586" t="s">
        <v>19648</v>
      </c>
      <c r="G372" s="586" t="s">
        <v>19649</v>
      </c>
      <c r="H372" s="586" t="s">
        <v>19650</v>
      </c>
      <c r="I372" s="586" t="s">
        <v>19651</v>
      </c>
      <c r="J372" s="586" t="s">
        <v>19652</v>
      </c>
      <c r="K372" s="586" t="s">
        <v>19653</v>
      </c>
      <c r="L372" s="586" t="s">
        <v>19110</v>
      </c>
      <c r="M372" s="586" t="str">
        <f t="shared" si="38"/>
        <v xml:space="preserve">ERROR!! NO SE HA GUADADO NADA EN … </v>
      </c>
      <c r="N372" s="146" t="s">
        <v>115</v>
      </c>
      <c r="AF372" s="146" t="s">
        <v>115</v>
      </c>
    </row>
    <row r="373" spans="1:32" outlineLevel="1" x14ac:dyDescent="0.25">
      <c r="A373" s="691" t="str">
        <f t="shared" si="37"/>
        <v>Z_TX_94_</v>
      </c>
      <c r="B373" s="317" t="str">
        <f t="shared" si="35"/>
        <v>TX</v>
      </c>
      <c r="C373" s="317">
        <v>94</v>
      </c>
      <c r="D373" s="658"/>
      <c r="E373" s="585" t="str">
        <f>IFERROR(IF(D373&lt;&gt;"",D373,HLOOKUP($E$2,$F$2:K373,ROW(D373)-1,0)),F373)</f>
        <v>¿Quieres BORRAR una pregunta?</v>
      </c>
      <c r="F373" s="585" t="s">
        <v>18785</v>
      </c>
      <c r="G373" s="585" t="s">
        <v>18790</v>
      </c>
      <c r="H373" s="585" t="s">
        <v>18788</v>
      </c>
      <c r="I373" s="585" t="s">
        <v>18787</v>
      </c>
      <c r="J373" s="585" t="s">
        <v>18786</v>
      </c>
      <c r="K373" s="585" t="s">
        <v>18789</v>
      </c>
      <c r="L373" s="585" t="s">
        <v>19111</v>
      </c>
      <c r="M373" s="585" t="str">
        <f t="shared" si="38"/>
        <v>¿Quieres BORRAR una pregunta?</v>
      </c>
      <c r="N373" s="146" t="s">
        <v>115</v>
      </c>
      <c r="AF373" s="146" t="s">
        <v>115</v>
      </c>
    </row>
    <row r="374" spans="1:32" outlineLevel="1" x14ac:dyDescent="0.25">
      <c r="A374" s="688" t="str">
        <f>$A$1&amp;B374&amp;"_"&amp;C374&amp;"_"&amp;$A$2</f>
        <v>Z_TX_95_</v>
      </c>
      <c r="B374" s="318" t="str">
        <f t="shared" si="35"/>
        <v>TX</v>
      </c>
      <c r="C374" s="318">
        <v>95</v>
      </c>
      <c r="D374" s="659"/>
      <c r="E374" s="586" t="str">
        <f>IFERROR(IF(D374&lt;&gt;"",D374,HLOOKUP($E$2,$F$2:K374,ROW(D374)-1,0)),F374)</f>
        <v>¿Desas BORRAR las preguntas repetidas?</v>
      </c>
      <c r="F374" s="586" t="s">
        <v>19477</v>
      </c>
      <c r="G374" s="586" t="s">
        <v>19478</v>
      </c>
      <c r="H374" s="586" t="s">
        <v>19122</v>
      </c>
      <c r="I374" s="586" t="s">
        <v>19479</v>
      </c>
      <c r="J374" s="586" t="s">
        <v>19480</v>
      </c>
      <c r="K374" s="586" t="s">
        <v>19126</v>
      </c>
      <c r="L374" s="586" t="s">
        <v>19128</v>
      </c>
      <c r="M374" s="586" t="str">
        <f>E374</f>
        <v>¿Desas BORRAR las preguntas repetidas?</v>
      </c>
      <c r="N374" s="146" t="s">
        <v>115</v>
      </c>
      <c r="AF374" s="146" t="s">
        <v>115</v>
      </c>
    </row>
    <row r="375" spans="1:32" outlineLevel="1" x14ac:dyDescent="0.25">
      <c r="A375" s="691" t="str">
        <f>$A$1&amp;B375&amp;"_"&amp;C375&amp;"_"&amp;$A$2</f>
        <v>Z_TX_96_</v>
      </c>
      <c r="B375" s="317" t="str">
        <f t="shared" si="35"/>
        <v>TX</v>
      </c>
      <c r="C375" s="317">
        <v>96</v>
      </c>
      <c r="D375" s="658"/>
      <c r="E375" s="585" t="str">
        <f>IFERROR(IF(D375&lt;&gt;"",D375,HLOOKUP($E$2,$F$2:K375,ROW(D375)-1,0)),F375)</f>
        <v xml:space="preserve">Se han eliminado </v>
      </c>
      <c r="F375" s="585" t="s">
        <v>19119</v>
      </c>
      <c r="G375" s="585" t="s">
        <v>19643</v>
      </c>
      <c r="H375" s="585" t="s">
        <v>19644</v>
      </c>
      <c r="I375" s="585" t="s">
        <v>19645</v>
      </c>
      <c r="J375" s="585" t="s">
        <v>19646</v>
      </c>
      <c r="K375" s="585" t="s">
        <v>19647</v>
      </c>
      <c r="L375" s="585" t="s">
        <v>19129</v>
      </c>
      <c r="M375" s="585" t="str">
        <f>E375</f>
        <v xml:space="preserve">Se han eliminado </v>
      </c>
      <c r="N375" s="146" t="s">
        <v>115</v>
      </c>
      <c r="AF375" s="146" t="s">
        <v>115</v>
      </c>
    </row>
    <row r="376" spans="1:32" outlineLevel="1" x14ac:dyDescent="0.25">
      <c r="A376" s="688" t="str">
        <f>$A$1&amp;B376&amp;"_"&amp;C376&amp;"_"&amp;$A$2</f>
        <v>Z_TX_97_</v>
      </c>
      <c r="B376" s="318" t="str">
        <f t="shared" si="35"/>
        <v>TX</v>
      </c>
      <c r="C376" s="318">
        <v>97</v>
      </c>
      <c r="D376" s="659"/>
      <c r="E376" s="586" t="str">
        <f>IFERROR(IF(D376&lt;&gt;"",D376,HLOOKUP($E$2,$F$2:K376,ROW(D376)-1,0)),F376)</f>
        <v xml:space="preserve"> preguntas repetidas.</v>
      </c>
      <c r="F376" s="586" t="s">
        <v>19120</v>
      </c>
      <c r="G376" s="586" t="s">
        <v>19121</v>
      </c>
      <c r="H376" s="586" t="s">
        <v>19123</v>
      </c>
      <c r="I376" s="586" t="s">
        <v>19124</v>
      </c>
      <c r="J376" s="586" t="s">
        <v>19125</v>
      </c>
      <c r="K376" s="586" t="s">
        <v>19127</v>
      </c>
      <c r="L376" s="586" t="s">
        <v>19130</v>
      </c>
      <c r="M376" s="586" t="str">
        <f>E376</f>
        <v xml:space="preserve"> preguntas repetidas.</v>
      </c>
      <c r="N376" s="146" t="s">
        <v>115</v>
      </c>
      <c r="AF376" s="146" t="s">
        <v>115</v>
      </c>
    </row>
    <row r="377" spans="1:32" outlineLevel="1" x14ac:dyDescent="0.25">
      <c r="A377" s="691" t="str">
        <f>$A$1&amp;B377&amp;"_"&amp;C377&amp;"_"&amp;$A$2</f>
        <v>Z_TX_98_</v>
      </c>
      <c r="B377" s="317" t="str">
        <f t="shared" si="35"/>
        <v>TX</v>
      </c>
      <c r="C377" s="317">
        <v>98</v>
      </c>
      <c r="D377" s="658"/>
      <c r="E377" s="585" t="str">
        <f>IFERROR(IF(D377&lt;&gt;"",D377,HLOOKUP($E$2,$F$2:K377,ROW(D377)-1,0)),F377)</f>
        <v>Ese nombre ya existe, escribe otro diferente.</v>
      </c>
      <c r="F377" s="585" t="s">
        <v>19626</v>
      </c>
      <c r="G377" s="585" t="s">
        <v>19628</v>
      </c>
      <c r="H377" s="585" t="s">
        <v>19633</v>
      </c>
      <c r="I377" s="585" t="s">
        <v>19632</v>
      </c>
      <c r="J377" s="585" t="s">
        <v>19631</v>
      </c>
      <c r="K377" s="585" t="s">
        <v>19630</v>
      </c>
      <c r="L377" s="585" t="s">
        <v>19629</v>
      </c>
      <c r="M377" s="585" t="str">
        <f>E377</f>
        <v>Ese nombre ya existe, escribe otro diferente.</v>
      </c>
      <c r="N377" s="146" t="s">
        <v>115</v>
      </c>
      <c r="AF377" s="146" t="s">
        <v>115</v>
      </c>
    </row>
    <row r="378" spans="1:32" x14ac:dyDescent="0.25">
      <c r="A378" s="693"/>
      <c r="B378" s="693"/>
      <c r="C378" s="693"/>
      <c r="D378" s="657"/>
      <c r="E378" s="693" t="str">
        <f>IFERROR(IF(D378&lt;&gt;"",D378,HLOOKUP($E$2,$F$2:K378,ROW(D378)-1,0)),F378)</f>
        <v>FIN</v>
      </c>
      <c r="F378" s="693" t="s">
        <v>19634</v>
      </c>
      <c r="G378" s="693" t="s">
        <v>19635</v>
      </c>
      <c r="H378" s="693" t="s">
        <v>19637</v>
      </c>
      <c r="I378" s="693" t="s">
        <v>19638</v>
      </c>
      <c r="J378" s="693" t="s">
        <v>19639</v>
      </c>
      <c r="K378" s="693" t="s">
        <v>19640</v>
      </c>
      <c r="L378" s="693" t="s">
        <v>19636</v>
      </c>
      <c r="M378" s="693"/>
      <c r="N378" s="146" t="s">
        <v>115</v>
      </c>
      <c r="AF378" s="146" t="s">
        <v>115</v>
      </c>
    </row>
    <row r="379" spans="1:32" x14ac:dyDescent="0.25">
      <c r="N379" s="146" t="s">
        <v>115</v>
      </c>
      <c r="AF379" s="146" t="s">
        <v>115</v>
      </c>
    </row>
    <row r="380" spans="1:32" hidden="1" x14ac:dyDescent="0.25"/>
  </sheetData>
  <sheetProtection algorithmName="SHA-512" hashValue="qWOGXeszYYSSgsraKZTBTqXkay2P6rIhN2mJjb2HHBdBseX5eXGypUSm4MDZxgAy6rn9Ud2AapBpHEtzjaB00Q==" saltValue="7Hxdls2lRPZIC+qw+Zg03A==" spinCount="100000" sheet="1" objects="1" scenarios="1" selectLockedCells="1"/>
  <conditionalFormatting sqref="F146:F300 F3:F138 F140:F144 F378">
    <cfRule type="duplicateValues" dxfId="723" priority="6"/>
  </conditionalFormatting>
  <conditionalFormatting sqref="F145">
    <cfRule type="duplicateValues" dxfId="722" priority="5"/>
  </conditionalFormatting>
  <conditionalFormatting sqref="F139">
    <cfRule type="duplicateValues" dxfId="721" priority="3"/>
  </conditionalFormatting>
  <conditionalFormatting sqref="F301:F333 F337:F376">
    <cfRule type="duplicateValues" dxfId="720" priority="2"/>
  </conditionalFormatting>
  <conditionalFormatting sqref="F377">
    <cfRule type="duplicateValues" dxfId="719" priority="1"/>
  </conditionalFormatting>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3"/>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1"/>
    <dataValidation type="list" allowBlank="1" showInputMessage="1" showErrorMessage="1" sqref="T3:T83 S89:S95">
      <formula1>"True,False"</formula1>
    </dataValidation>
    <dataValidation type="list" allowBlank="1" showInputMessage="1" sqref="Y3:Y83">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9"/>
  <sheetViews>
    <sheetView showGridLines="0" showRowColHeaders="0" showZero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23" t="s">
        <v>1294</v>
      </c>
      <c r="B1" s="532"/>
      <c r="C1" s="533"/>
      <c r="D1" s="533"/>
      <c r="E1" s="533"/>
      <c r="F1" s="533"/>
      <c r="G1" s="736" t="s">
        <v>114</v>
      </c>
      <c r="H1" s="736"/>
      <c r="I1" s="736"/>
      <c r="J1" s="736"/>
      <c r="K1" s="736"/>
      <c r="L1" s="736"/>
      <c r="M1" s="736"/>
      <c r="N1" s="736"/>
      <c r="O1" s="736"/>
      <c r="P1" s="736"/>
      <c r="Q1" s="736"/>
      <c r="R1" s="736"/>
      <c r="S1" s="736"/>
      <c r="T1" s="534"/>
      <c r="U1" s="534"/>
      <c r="V1" s="534"/>
      <c r="W1" s="534"/>
      <c r="X1" s="535"/>
    </row>
    <row r="2" spans="1:24" ht="24.95" customHeight="1" x14ac:dyDescent="0.25">
      <c r="A2" s="724"/>
      <c r="B2" s="536"/>
      <c r="C2" s="537"/>
      <c r="D2" s="538"/>
      <c r="E2" s="538"/>
      <c r="F2" s="538"/>
      <c r="G2" s="737"/>
      <c r="H2" s="737"/>
      <c r="I2" s="737"/>
      <c r="J2" s="737"/>
      <c r="K2" s="737"/>
      <c r="L2" s="737"/>
      <c r="M2" s="737"/>
      <c r="N2" s="737"/>
      <c r="O2" s="737"/>
      <c r="P2" s="737"/>
      <c r="Q2" s="737"/>
      <c r="R2" s="737"/>
      <c r="S2" s="737"/>
      <c r="T2" s="738" t="str">
        <f ca="1">INDIRECT("Z_IN_01_"&amp;IDIOMA)&amp;" "&amp;INDIRECT("Z_DG_00_"&amp;IDIOMA)</f>
        <v>Ir a DATOS GENERALES</v>
      </c>
      <c r="U2" s="738"/>
      <c r="V2" s="738"/>
      <c r="W2" s="738"/>
      <c r="X2" s="539" t="s">
        <v>125</v>
      </c>
    </row>
    <row r="3" spans="1:24" ht="2.25" customHeight="1" x14ac:dyDescent="0.25">
      <c r="A3" s="724"/>
      <c r="B3" s="540"/>
      <c r="C3" s="538"/>
      <c r="D3" s="538"/>
      <c r="E3" s="538"/>
      <c r="F3" s="538"/>
      <c r="G3" s="737"/>
      <c r="H3" s="737"/>
      <c r="I3" s="737"/>
      <c r="J3" s="737"/>
      <c r="K3" s="737"/>
      <c r="L3" s="737"/>
      <c r="M3" s="737"/>
      <c r="N3" s="737"/>
      <c r="O3" s="737"/>
      <c r="P3" s="737"/>
      <c r="Q3" s="737"/>
      <c r="R3" s="737"/>
      <c r="S3" s="737"/>
      <c r="T3" s="541"/>
      <c r="U3" s="541"/>
      <c r="V3" s="541"/>
      <c r="W3" s="541"/>
      <c r="X3" s="542"/>
    </row>
    <row r="4" spans="1:24" ht="6" customHeight="1" x14ac:dyDescent="0.25">
      <c r="A4" s="724"/>
      <c r="B4" s="543"/>
      <c r="C4" s="44"/>
      <c r="D4" s="44"/>
      <c r="E4" s="44"/>
      <c r="F4" s="44"/>
      <c r="G4" s="44"/>
      <c r="H4" s="44"/>
      <c r="I4" s="44"/>
      <c r="J4" s="44"/>
      <c r="K4" s="44"/>
      <c r="L4" s="44"/>
      <c r="M4" s="44"/>
      <c r="N4" s="44"/>
      <c r="O4" s="44"/>
      <c r="P4" s="44"/>
      <c r="Q4" s="44"/>
      <c r="R4" s="44"/>
      <c r="S4" s="44"/>
      <c r="T4" s="44"/>
      <c r="U4" s="44"/>
      <c r="V4" s="44"/>
      <c r="W4" s="44"/>
      <c r="X4" s="544"/>
    </row>
    <row r="5" spans="1:24" ht="15" customHeight="1" x14ac:dyDescent="0.25">
      <c r="A5" s="724"/>
      <c r="B5" s="543"/>
      <c r="C5" s="742" t="str">
        <f ca="1">INDIRECT("Z_IN_03_"&amp;IDIOMA)</f>
        <v>NO FUNCIONA CON
VERSIONES DE EXCEL 
ANTERIORES A 2007
NI CON LA ÚLTIMA ACTUALIZACIÓN DE MAC</v>
      </c>
      <c r="D5" s="742"/>
      <c r="E5" s="742"/>
      <c r="F5" s="742"/>
      <c r="G5" s="44"/>
      <c r="H5" s="743" t="str">
        <f ca="1">INDIRECT("Z_IN_05_"&amp;IDIOMA)</f>
        <v>Esta Aplicación ha sido desarrollada, en la primera versión, por:</v>
      </c>
      <c r="I5" s="743"/>
      <c r="J5" s="743"/>
      <c r="K5" s="743"/>
      <c r="L5" s="743"/>
      <c r="M5" s="743"/>
      <c r="N5" s="743"/>
      <c r="O5" s="743"/>
      <c r="P5" s="743"/>
      <c r="Q5" s="743"/>
      <c r="R5" s="743"/>
      <c r="S5" s="44"/>
      <c r="T5" s="729" t="str">
        <f ca="1">INDIRECT("Z_IN_09_"&amp;IDIOMA)</f>
        <v>ÍNDICE</v>
      </c>
      <c r="U5" s="729"/>
      <c r="V5" s="729"/>
      <c r="W5" s="729"/>
      <c r="X5" s="544"/>
    </row>
    <row r="6" spans="1:24" ht="6" customHeight="1" x14ac:dyDescent="0.25">
      <c r="A6" s="724"/>
      <c r="B6" s="543"/>
      <c r="C6" s="742"/>
      <c r="D6" s="742"/>
      <c r="E6" s="742"/>
      <c r="F6" s="742"/>
      <c r="G6" s="44"/>
      <c r="H6" s="44"/>
      <c r="I6" s="44"/>
      <c r="J6" s="44"/>
      <c r="K6" s="44"/>
      <c r="L6" s="44"/>
      <c r="M6" s="44"/>
      <c r="N6" s="44"/>
      <c r="O6" s="44"/>
      <c r="P6" s="44"/>
      <c r="Q6" s="44"/>
      <c r="R6" s="44"/>
      <c r="S6" s="44"/>
      <c r="T6" s="729"/>
      <c r="U6" s="729"/>
      <c r="V6" s="729"/>
      <c r="W6" s="729"/>
      <c r="X6" s="544"/>
    </row>
    <row r="7" spans="1:24" ht="15.75" customHeight="1" thickBot="1" x14ac:dyDescent="0.3">
      <c r="A7" s="724"/>
      <c r="B7" s="543"/>
      <c r="C7" s="742"/>
      <c r="D7" s="742"/>
      <c r="E7" s="742"/>
      <c r="F7" s="742"/>
      <c r="G7" s="747"/>
      <c r="H7" s="747"/>
      <c r="I7" s="747"/>
      <c r="J7" s="744" t="s">
        <v>0</v>
      </c>
      <c r="K7" s="744"/>
      <c r="L7" s="744"/>
      <c r="M7" s="744"/>
      <c r="N7" s="744"/>
      <c r="O7" s="744"/>
      <c r="P7" s="744"/>
      <c r="Q7" s="747"/>
      <c r="R7" s="747"/>
      <c r="S7" s="747"/>
      <c r="T7" s="730" t="s">
        <v>18708</v>
      </c>
      <c r="U7" s="730"/>
      <c r="V7" s="730"/>
      <c r="W7" s="730"/>
      <c r="X7" s="544"/>
    </row>
    <row r="8" spans="1:24" ht="6" customHeight="1" thickTop="1" x14ac:dyDescent="0.25">
      <c r="A8" s="724"/>
      <c r="B8" s="543"/>
      <c r="C8" s="742"/>
      <c r="D8" s="742"/>
      <c r="E8" s="742"/>
      <c r="F8" s="742"/>
      <c r="G8" s="747"/>
      <c r="H8" s="747"/>
      <c r="I8" s="747"/>
      <c r="J8" s="44"/>
      <c r="K8" s="44"/>
      <c r="L8" s="44"/>
      <c r="M8" s="44"/>
      <c r="N8" s="44"/>
      <c r="O8" s="44"/>
      <c r="P8" s="44"/>
      <c r="Q8" s="747"/>
      <c r="R8" s="747"/>
      <c r="S8" s="747"/>
      <c r="T8" s="726" t="str">
        <f ca="1">INDIRECT("Z_IN_02_"&amp;IDIOMA)</f>
        <v>CANAL YOUTUBE</v>
      </c>
      <c r="U8" s="726"/>
      <c r="V8" s="726"/>
      <c r="W8" s="726"/>
      <c r="X8" s="544"/>
    </row>
    <row r="9" spans="1:24" ht="15" customHeight="1" thickBot="1" x14ac:dyDescent="0.3">
      <c r="A9" s="725"/>
      <c r="B9" s="543"/>
      <c r="C9" s="742"/>
      <c r="D9" s="742"/>
      <c r="E9" s="742"/>
      <c r="F9" s="742"/>
      <c r="G9" s="747"/>
      <c r="H9" s="747"/>
      <c r="I9" s="747"/>
      <c r="J9" s="44"/>
      <c r="K9" s="743" t="str">
        <f ca="1">INDIRECT("Z_IN_06_"&amp;IDIOMA)</f>
        <v>Universidad de Cádiz</v>
      </c>
      <c r="L9" s="743"/>
      <c r="M9" s="743"/>
      <c r="N9" s="743"/>
      <c r="O9" s="743"/>
      <c r="P9" s="44"/>
      <c r="Q9" s="747"/>
      <c r="R9" s="747"/>
      <c r="S9" s="747"/>
      <c r="T9" s="727"/>
      <c r="U9" s="727"/>
      <c r="V9" s="727"/>
      <c r="W9" s="727"/>
      <c r="X9" s="544"/>
    </row>
    <row r="10" spans="1:24" ht="6" customHeight="1" thickBot="1" x14ac:dyDescent="0.3">
      <c r="B10" s="543"/>
      <c r="C10" s="44"/>
      <c r="D10" s="44"/>
      <c r="E10" s="44"/>
      <c r="F10" s="44"/>
      <c r="G10" s="747"/>
      <c r="H10" s="747"/>
      <c r="I10" s="747"/>
      <c r="J10" s="44"/>
      <c r="K10" s="44"/>
      <c r="L10" s="44"/>
      <c r="M10" s="44"/>
      <c r="N10" s="44"/>
      <c r="O10" s="44"/>
      <c r="P10" s="44"/>
      <c r="Q10" s="747"/>
      <c r="R10" s="747"/>
      <c r="S10" s="747"/>
      <c r="T10" s="728"/>
      <c r="U10" s="728"/>
      <c r="V10" s="728"/>
      <c r="W10" s="728"/>
      <c r="X10" s="544"/>
    </row>
    <row r="11" spans="1:24" ht="15.75" thickTop="1" x14ac:dyDescent="0.25">
      <c r="A11" s="722" t="s">
        <v>118</v>
      </c>
      <c r="B11" s="543"/>
      <c r="C11" s="746" t="str">
        <f ca="1">INDIRECT("Z_IN_04_"&amp;IDIOMA)</f>
        <v>LEER CON ATENCIÓN</v>
      </c>
      <c r="D11" s="746"/>
      <c r="E11" s="746"/>
      <c r="F11" s="746"/>
      <c r="G11" s="747"/>
      <c r="H11" s="747"/>
      <c r="I11" s="747"/>
      <c r="J11" s="44"/>
      <c r="K11" s="745" t="s">
        <v>117</v>
      </c>
      <c r="L11" s="745"/>
      <c r="M11" s="745"/>
      <c r="N11" s="745"/>
      <c r="O11" s="745"/>
      <c r="P11" s="545"/>
      <c r="Q11" s="747"/>
      <c r="R11" s="747"/>
      <c r="S11" s="747"/>
      <c r="T11" s="739" t="str">
        <f>Cambio_Version</f>
        <v>V - 7.1  - 20/07/2022</v>
      </c>
      <c r="U11" s="739"/>
      <c r="V11" s="739"/>
      <c r="W11" s="739"/>
      <c r="X11" s="544"/>
    </row>
    <row r="12" spans="1:24" ht="6" customHeight="1" x14ac:dyDescent="0.25">
      <c r="A12" s="722"/>
      <c r="B12" s="543"/>
      <c r="C12" s="44"/>
      <c r="D12" s="44"/>
      <c r="E12" s="44"/>
      <c r="F12" s="44"/>
      <c r="G12" s="747"/>
      <c r="H12" s="747"/>
      <c r="I12" s="747"/>
      <c r="J12" s="44"/>
      <c r="K12" s="44"/>
      <c r="L12" s="44"/>
      <c r="M12" s="44"/>
      <c r="N12" s="44"/>
      <c r="O12" s="44"/>
      <c r="P12" s="44"/>
      <c r="Q12" s="747"/>
      <c r="R12" s="747"/>
      <c r="S12" s="747"/>
      <c r="T12" s="44"/>
      <c r="U12" s="44"/>
      <c r="V12" s="44"/>
      <c r="W12" s="44"/>
      <c r="X12" s="544"/>
    </row>
    <row r="13" spans="1:24" ht="15" customHeight="1" x14ac:dyDescent="0.25">
      <c r="A13" s="722"/>
      <c r="B13" s="543"/>
      <c r="C13" s="44"/>
      <c r="D13" s="740"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40"/>
      <c r="F13" s="740"/>
      <c r="G13" s="740"/>
      <c r="H13" s="740"/>
      <c r="I13" s="740"/>
      <c r="J13" s="740"/>
      <c r="K13" s="740"/>
      <c r="L13" s="740"/>
      <c r="M13" s="740"/>
      <c r="N13" s="740"/>
      <c r="O13" s="740"/>
      <c r="P13" s="740"/>
      <c r="Q13" s="740"/>
      <c r="R13" s="740"/>
      <c r="S13" s="740"/>
      <c r="T13" s="740"/>
      <c r="U13" s="740"/>
      <c r="V13" s="740"/>
      <c r="W13" s="740"/>
      <c r="X13" s="544"/>
    </row>
    <row r="14" spans="1:24" ht="6" customHeight="1" x14ac:dyDescent="0.25">
      <c r="B14" s="543"/>
      <c r="C14" s="44"/>
      <c r="D14" s="740"/>
      <c r="E14" s="740"/>
      <c r="F14" s="740"/>
      <c r="G14" s="740"/>
      <c r="H14" s="740"/>
      <c r="I14" s="740"/>
      <c r="J14" s="740"/>
      <c r="K14" s="740"/>
      <c r="L14" s="740"/>
      <c r="M14" s="740"/>
      <c r="N14" s="740"/>
      <c r="O14" s="740"/>
      <c r="P14" s="740"/>
      <c r="Q14" s="740"/>
      <c r="R14" s="740"/>
      <c r="S14" s="740"/>
      <c r="T14" s="740"/>
      <c r="U14" s="740"/>
      <c r="V14" s="740"/>
      <c r="W14" s="740"/>
      <c r="X14" s="544"/>
    </row>
    <row r="15" spans="1:24" x14ac:dyDescent="0.25">
      <c r="B15" s="543"/>
      <c r="C15" s="44"/>
      <c r="D15" s="740"/>
      <c r="E15" s="740"/>
      <c r="F15" s="740"/>
      <c r="G15" s="740"/>
      <c r="H15" s="740"/>
      <c r="I15" s="740"/>
      <c r="J15" s="740"/>
      <c r="K15" s="740"/>
      <c r="L15" s="740"/>
      <c r="M15" s="740"/>
      <c r="N15" s="740"/>
      <c r="O15" s="740"/>
      <c r="P15" s="740"/>
      <c r="Q15" s="740"/>
      <c r="R15" s="740"/>
      <c r="S15" s="740"/>
      <c r="T15" s="740"/>
      <c r="U15" s="740"/>
      <c r="V15" s="740"/>
      <c r="W15" s="740"/>
      <c r="X15" s="544"/>
    </row>
    <row r="16" spans="1:24" ht="6" customHeight="1" x14ac:dyDescent="0.25">
      <c r="B16" s="543"/>
      <c r="C16" s="44"/>
      <c r="D16" s="740"/>
      <c r="E16" s="740"/>
      <c r="F16" s="740"/>
      <c r="G16" s="740"/>
      <c r="H16" s="740"/>
      <c r="I16" s="740"/>
      <c r="J16" s="740"/>
      <c r="K16" s="740"/>
      <c r="L16" s="740"/>
      <c r="M16" s="740"/>
      <c r="N16" s="740"/>
      <c r="O16" s="740"/>
      <c r="P16" s="740"/>
      <c r="Q16" s="740"/>
      <c r="R16" s="740"/>
      <c r="S16" s="740"/>
      <c r="T16" s="740"/>
      <c r="U16" s="740"/>
      <c r="V16" s="740"/>
      <c r="W16" s="740"/>
      <c r="X16" s="544"/>
    </row>
    <row r="17" spans="1:24" x14ac:dyDescent="0.25">
      <c r="A17" s="721" t="str">
        <f>VLOOKUP(IDIOMA,Tabla13[[SIGLA]:[PD]],2,0)</f>
        <v>PERSONALIZAR DICCIONARIO</v>
      </c>
      <c r="B17" s="543"/>
      <c r="C17" s="44"/>
      <c r="D17" s="740"/>
      <c r="E17" s="740"/>
      <c r="F17" s="740"/>
      <c r="G17" s="740"/>
      <c r="H17" s="740"/>
      <c r="I17" s="740"/>
      <c r="J17" s="740"/>
      <c r="K17" s="740"/>
      <c r="L17" s="740"/>
      <c r="M17" s="740"/>
      <c r="N17" s="740"/>
      <c r="O17" s="740"/>
      <c r="P17" s="740"/>
      <c r="Q17" s="740"/>
      <c r="R17" s="740"/>
      <c r="S17" s="740"/>
      <c r="T17" s="740"/>
      <c r="U17" s="740"/>
      <c r="V17" s="740"/>
      <c r="W17" s="740"/>
      <c r="X17" s="544"/>
    </row>
    <row r="18" spans="1:24" ht="6" customHeight="1" x14ac:dyDescent="0.25">
      <c r="A18" s="721"/>
      <c r="B18" s="543"/>
      <c r="C18" s="44"/>
      <c r="D18" s="740"/>
      <c r="E18" s="740"/>
      <c r="F18" s="740"/>
      <c r="G18" s="740"/>
      <c r="H18" s="740"/>
      <c r="I18" s="740"/>
      <c r="J18" s="740"/>
      <c r="K18" s="740"/>
      <c r="L18" s="740"/>
      <c r="M18" s="740"/>
      <c r="N18" s="740"/>
      <c r="O18" s="740"/>
      <c r="P18" s="740"/>
      <c r="Q18" s="740"/>
      <c r="R18" s="740"/>
      <c r="S18" s="740"/>
      <c r="T18" s="740"/>
      <c r="U18" s="740"/>
      <c r="V18" s="740"/>
      <c r="W18" s="740"/>
      <c r="X18" s="544"/>
    </row>
    <row r="19" spans="1:24" x14ac:dyDescent="0.25">
      <c r="A19" s="721"/>
      <c r="B19" s="543"/>
      <c r="C19" s="44"/>
      <c r="D19" s="740"/>
      <c r="E19" s="740"/>
      <c r="F19" s="740"/>
      <c r="G19" s="740"/>
      <c r="H19" s="740"/>
      <c r="I19" s="740"/>
      <c r="J19" s="740"/>
      <c r="K19" s="740"/>
      <c r="L19" s="740"/>
      <c r="M19" s="740"/>
      <c r="N19" s="740"/>
      <c r="O19" s="740"/>
      <c r="P19" s="740"/>
      <c r="Q19" s="740"/>
      <c r="R19" s="740"/>
      <c r="S19" s="740"/>
      <c r="T19" s="740"/>
      <c r="U19" s="740"/>
      <c r="V19" s="740"/>
      <c r="W19" s="740"/>
      <c r="X19" s="544"/>
    </row>
    <row r="20" spans="1:24" ht="6" customHeight="1" x14ac:dyDescent="0.25">
      <c r="B20" s="543"/>
      <c r="C20" s="44"/>
      <c r="D20" s="740"/>
      <c r="E20" s="740"/>
      <c r="F20" s="740"/>
      <c r="G20" s="740"/>
      <c r="H20" s="740"/>
      <c r="I20" s="740"/>
      <c r="J20" s="740"/>
      <c r="K20" s="740"/>
      <c r="L20" s="740"/>
      <c r="M20" s="740"/>
      <c r="N20" s="740"/>
      <c r="O20" s="740"/>
      <c r="P20" s="740"/>
      <c r="Q20" s="740"/>
      <c r="R20" s="740"/>
      <c r="S20" s="740"/>
      <c r="T20" s="740"/>
      <c r="U20" s="740"/>
      <c r="V20" s="740"/>
      <c r="W20" s="740"/>
      <c r="X20" s="544"/>
    </row>
    <row r="21" spans="1:24" x14ac:dyDescent="0.25">
      <c r="B21" s="543"/>
      <c r="C21" s="44"/>
      <c r="D21" s="740"/>
      <c r="E21" s="740"/>
      <c r="F21" s="740"/>
      <c r="G21" s="740"/>
      <c r="H21" s="740"/>
      <c r="I21" s="740"/>
      <c r="J21" s="740"/>
      <c r="K21" s="740"/>
      <c r="L21" s="740"/>
      <c r="M21" s="740"/>
      <c r="N21" s="740"/>
      <c r="O21" s="740"/>
      <c r="P21" s="740"/>
      <c r="Q21" s="740"/>
      <c r="R21" s="740"/>
      <c r="S21" s="740"/>
      <c r="T21" s="740"/>
      <c r="U21" s="740"/>
      <c r="V21" s="740"/>
      <c r="W21" s="740"/>
      <c r="X21" s="544"/>
    </row>
    <row r="22" spans="1:24" ht="6" customHeight="1" x14ac:dyDescent="0.25">
      <c r="B22" s="543"/>
      <c r="C22" s="44"/>
      <c r="D22" s="740"/>
      <c r="E22" s="740"/>
      <c r="F22" s="740"/>
      <c r="G22" s="740"/>
      <c r="H22" s="740"/>
      <c r="I22" s="740"/>
      <c r="J22" s="740"/>
      <c r="K22" s="740"/>
      <c r="L22" s="740"/>
      <c r="M22" s="740"/>
      <c r="N22" s="740"/>
      <c r="O22" s="740"/>
      <c r="P22" s="740"/>
      <c r="Q22" s="740"/>
      <c r="R22" s="740"/>
      <c r="S22" s="740"/>
      <c r="T22" s="740"/>
      <c r="U22" s="740"/>
      <c r="V22" s="740"/>
      <c r="W22" s="740"/>
      <c r="X22" s="544"/>
    </row>
    <row r="23" spans="1:24" x14ac:dyDescent="0.25">
      <c r="B23" s="543"/>
      <c r="C23" s="44"/>
      <c r="D23" s="740"/>
      <c r="E23" s="740"/>
      <c r="F23" s="740"/>
      <c r="G23" s="740"/>
      <c r="H23" s="740"/>
      <c r="I23" s="740"/>
      <c r="J23" s="740"/>
      <c r="K23" s="740"/>
      <c r="L23" s="740"/>
      <c r="M23" s="740"/>
      <c r="N23" s="740"/>
      <c r="O23" s="740"/>
      <c r="P23" s="740"/>
      <c r="Q23" s="740"/>
      <c r="R23" s="740"/>
      <c r="S23" s="740"/>
      <c r="T23" s="740"/>
      <c r="U23" s="740"/>
      <c r="V23" s="740"/>
      <c r="W23" s="740"/>
      <c r="X23" s="544"/>
    </row>
    <row r="24" spans="1:24" ht="6" customHeight="1" x14ac:dyDescent="0.25">
      <c r="B24" s="543"/>
      <c r="C24" s="44"/>
      <c r="D24" s="740"/>
      <c r="E24" s="740"/>
      <c r="F24" s="740"/>
      <c r="G24" s="740"/>
      <c r="H24" s="740"/>
      <c r="I24" s="740"/>
      <c r="J24" s="740"/>
      <c r="K24" s="740"/>
      <c r="L24" s="740"/>
      <c r="M24" s="740"/>
      <c r="N24" s="740"/>
      <c r="O24" s="740"/>
      <c r="P24" s="740"/>
      <c r="Q24" s="740"/>
      <c r="R24" s="740"/>
      <c r="S24" s="740"/>
      <c r="T24" s="740"/>
      <c r="U24" s="740"/>
      <c r="V24" s="740"/>
      <c r="W24" s="740"/>
      <c r="X24" s="544"/>
    </row>
    <row r="25" spans="1:24" ht="15.75" thickBot="1" x14ac:dyDescent="0.3">
      <c r="B25" s="543"/>
      <c r="C25" s="44"/>
      <c r="D25" s="741"/>
      <c r="E25" s="741"/>
      <c r="F25" s="741"/>
      <c r="G25" s="741"/>
      <c r="H25" s="741"/>
      <c r="I25" s="741"/>
      <c r="J25" s="741"/>
      <c r="K25" s="741"/>
      <c r="L25" s="741"/>
      <c r="M25" s="741"/>
      <c r="N25" s="741"/>
      <c r="O25" s="741"/>
      <c r="P25" s="741"/>
      <c r="Q25" s="741"/>
      <c r="R25" s="741"/>
      <c r="S25" s="741"/>
      <c r="T25" s="741"/>
      <c r="U25" s="741"/>
      <c r="V25" s="741"/>
      <c r="W25" s="741"/>
      <c r="X25" s="544"/>
    </row>
    <row r="26" spans="1:24" ht="6" customHeight="1" x14ac:dyDescent="0.25">
      <c r="B26" s="543"/>
      <c r="C26" s="44"/>
      <c r="D26" s="735"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35"/>
      <c r="F26" s="735"/>
      <c r="G26" s="735"/>
      <c r="H26" s="735"/>
      <c r="I26" s="735"/>
      <c r="J26" s="735"/>
      <c r="K26" s="735"/>
      <c r="L26" s="735"/>
      <c r="M26" s="735"/>
      <c r="N26" s="735"/>
      <c r="O26" s="735"/>
      <c r="P26" s="735"/>
      <c r="Q26" s="735"/>
      <c r="R26" s="546"/>
      <c r="S26" s="546"/>
      <c r="T26" s="546"/>
      <c r="U26" s="546"/>
      <c r="V26" s="546"/>
      <c r="W26" s="546"/>
      <c r="X26" s="544"/>
    </row>
    <row r="27" spans="1:24" ht="15" customHeight="1" x14ac:dyDescent="0.25">
      <c r="B27" s="543"/>
      <c r="C27" s="44"/>
      <c r="D27" s="735"/>
      <c r="E27" s="735"/>
      <c r="F27" s="735"/>
      <c r="G27" s="735"/>
      <c r="H27" s="735"/>
      <c r="I27" s="735"/>
      <c r="J27" s="735"/>
      <c r="K27" s="735"/>
      <c r="L27" s="735"/>
      <c r="M27" s="735"/>
      <c r="N27" s="735"/>
      <c r="O27" s="735"/>
      <c r="P27" s="735"/>
      <c r="Q27" s="735"/>
      <c r="R27" s="546"/>
      <c r="S27" s="748"/>
      <c r="T27" s="748"/>
      <c r="U27" s="748"/>
      <c r="V27" s="748"/>
      <c r="W27" s="748"/>
      <c r="X27" s="544"/>
    </row>
    <row r="28" spans="1:24" ht="6" customHeight="1" x14ac:dyDescent="0.25">
      <c r="B28" s="543"/>
      <c r="C28" s="44"/>
      <c r="D28" s="735"/>
      <c r="E28" s="735"/>
      <c r="F28" s="735"/>
      <c r="G28" s="735"/>
      <c r="H28" s="735"/>
      <c r="I28" s="735"/>
      <c r="J28" s="735"/>
      <c r="K28" s="735"/>
      <c r="L28" s="735"/>
      <c r="M28" s="735"/>
      <c r="N28" s="735"/>
      <c r="O28" s="735"/>
      <c r="P28" s="735"/>
      <c r="Q28" s="735"/>
      <c r="R28" s="546"/>
      <c r="S28" s="748"/>
      <c r="T28" s="748"/>
      <c r="U28" s="748"/>
      <c r="V28" s="748"/>
      <c r="W28" s="748"/>
      <c r="X28" s="544"/>
    </row>
    <row r="29" spans="1:24" ht="15" customHeight="1" x14ac:dyDescent="0.25">
      <c r="B29" s="543"/>
      <c r="C29" s="44"/>
      <c r="D29" s="735"/>
      <c r="E29" s="735"/>
      <c r="F29" s="735"/>
      <c r="G29" s="735"/>
      <c r="H29" s="735"/>
      <c r="I29" s="735"/>
      <c r="J29" s="735"/>
      <c r="K29" s="735"/>
      <c r="L29" s="735"/>
      <c r="M29" s="735"/>
      <c r="N29" s="735"/>
      <c r="O29" s="735"/>
      <c r="P29" s="735"/>
      <c r="Q29" s="735"/>
      <c r="R29" s="547"/>
      <c r="S29" s="748"/>
      <c r="T29" s="748"/>
      <c r="U29" s="748"/>
      <c r="V29" s="748"/>
      <c r="W29" s="748"/>
      <c r="X29" s="548"/>
    </row>
    <row r="30" spans="1:24" ht="6" customHeight="1" x14ac:dyDescent="0.25">
      <c r="B30" s="543"/>
      <c r="C30" s="44"/>
      <c r="D30" s="735"/>
      <c r="E30" s="735"/>
      <c r="F30" s="735"/>
      <c r="G30" s="735"/>
      <c r="H30" s="735"/>
      <c r="I30" s="735"/>
      <c r="J30" s="735"/>
      <c r="K30" s="735"/>
      <c r="L30" s="735"/>
      <c r="M30" s="735"/>
      <c r="N30" s="735"/>
      <c r="O30" s="735"/>
      <c r="P30" s="735"/>
      <c r="Q30" s="735"/>
      <c r="R30" s="547"/>
      <c r="S30" s="731" t="str">
        <f>"   "&amp;MID(T11,1,8)</f>
        <v xml:space="preserve">   V - 7.1 </v>
      </c>
      <c r="T30" s="731"/>
      <c r="U30" s="731"/>
      <c r="V30" s="731"/>
      <c r="W30" s="731"/>
      <c r="X30" s="732"/>
    </row>
    <row r="31" spans="1:24" x14ac:dyDescent="0.25">
      <c r="B31" s="543"/>
      <c r="C31" s="44"/>
      <c r="D31" s="735"/>
      <c r="E31" s="735"/>
      <c r="F31" s="735"/>
      <c r="G31" s="735"/>
      <c r="H31" s="735"/>
      <c r="I31" s="735"/>
      <c r="J31" s="735"/>
      <c r="K31" s="735"/>
      <c r="L31" s="735"/>
      <c r="M31" s="735"/>
      <c r="N31" s="735"/>
      <c r="O31" s="735"/>
      <c r="P31" s="735"/>
      <c r="Q31" s="735"/>
      <c r="R31" s="547"/>
      <c r="S31" s="731"/>
      <c r="T31" s="731"/>
      <c r="U31" s="731"/>
      <c r="V31" s="731"/>
      <c r="W31" s="731"/>
      <c r="X31" s="732"/>
    </row>
    <row r="32" spans="1:24" ht="6" customHeight="1" x14ac:dyDescent="0.25">
      <c r="B32" s="543"/>
      <c r="C32" s="44"/>
      <c r="D32" s="735"/>
      <c r="E32" s="735"/>
      <c r="F32" s="735"/>
      <c r="G32" s="735"/>
      <c r="H32" s="735"/>
      <c r="I32" s="735"/>
      <c r="J32" s="735"/>
      <c r="K32" s="735"/>
      <c r="L32" s="735"/>
      <c r="M32" s="735"/>
      <c r="N32" s="735"/>
      <c r="O32" s="735"/>
      <c r="P32" s="735"/>
      <c r="Q32" s="735"/>
      <c r="R32" s="547"/>
      <c r="S32" s="731"/>
      <c r="T32" s="731"/>
      <c r="U32" s="731"/>
      <c r="V32" s="731"/>
      <c r="W32" s="731"/>
      <c r="X32" s="732"/>
    </row>
    <row r="33" spans="1:72" x14ac:dyDescent="0.25">
      <c r="B33" s="543"/>
      <c r="C33" s="44"/>
      <c r="D33" s="735"/>
      <c r="E33" s="735"/>
      <c r="F33" s="735"/>
      <c r="G33" s="735"/>
      <c r="H33" s="735"/>
      <c r="I33" s="735"/>
      <c r="J33" s="735"/>
      <c r="K33" s="735"/>
      <c r="L33" s="735"/>
      <c r="M33" s="735"/>
      <c r="N33" s="735"/>
      <c r="O33" s="735"/>
      <c r="P33" s="735"/>
      <c r="Q33" s="735"/>
      <c r="R33" s="547"/>
      <c r="S33" s="731"/>
      <c r="T33" s="731"/>
      <c r="U33" s="731"/>
      <c r="V33" s="731"/>
      <c r="W33" s="731"/>
      <c r="X33" s="732"/>
    </row>
    <row r="34" spans="1:72" ht="6" customHeight="1" x14ac:dyDescent="0.25">
      <c r="B34" s="543"/>
      <c r="C34" s="44"/>
      <c r="D34" s="735"/>
      <c r="E34" s="735"/>
      <c r="F34" s="735"/>
      <c r="G34" s="735"/>
      <c r="H34" s="735"/>
      <c r="I34" s="735"/>
      <c r="J34" s="735"/>
      <c r="K34" s="735"/>
      <c r="L34" s="735"/>
      <c r="M34" s="735"/>
      <c r="N34" s="735"/>
      <c r="O34" s="735"/>
      <c r="P34" s="735"/>
      <c r="Q34" s="735"/>
      <c r="R34" s="547"/>
      <c r="S34" s="731"/>
      <c r="T34" s="731"/>
      <c r="U34" s="731"/>
      <c r="V34" s="731"/>
      <c r="W34" s="731"/>
      <c r="X34" s="732"/>
    </row>
    <row r="35" spans="1:72" x14ac:dyDescent="0.25">
      <c r="B35" s="543"/>
      <c r="C35" s="44"/>
      <c r="D35" s="735"/>
      <c r="E35" s="735"/>
      <c r="F35" s="735"/>
      <c r="G35" s="735"/>
      <c r="H35" s="735"/>
      <c r="I35" s="735"/>
      <c r="J35" s="735"/>
      <c r="K35" s="735"/>
      <c r="L35" s="735"/>
      <c r="M35" s="735"/>
      <c r="N35" s="735"/>
      <c r="O35" s="735"/>
      <c r="P35" s="735"/>
      <c r="Q35" s="735"/>
      <c r="R35" s="547"/>
      <c r="S35" s="731"/>
      <c r="T35" s="731"/>
      <c r="U35" s="731"/>
      <c r="V35" s="731"/>
      <c r="W35" s="731"/>
      <c r="X35" s="732"/>
    </row>
    <row r="36" spans="1:72" ht="9.9499999999999993" customHeight="1" thickBot="1" x14ac:dyDescent="0.3">
      <c r="B36" s="549"/>
      <c r="C36" s="550"/>
      <c r="D36" s="551"/>
      <c r="E36" s="550"/>
      <c r="F36" s="550"/>
      <c r="G36" s="550"/>
      <c r="H36" s="550"/>
      <c r="I36" s="550"/>
      <c r="J36" s="550"/>
      <c r="K36" s="550"/>
      <c r="L36" s="550"/>
      <c r="M36" s="550"/>
      <c r="N36" s="550"/>
      <c r="O36" s="550"/>
      <c r="P36" s="550"/>
      <c r="Q36" s="550"/>
      <c r="R36" s="552"/>
      <c r="S36" s="733"/>
      <c r="T36" s="733"/>
      <c r="U36" s="733"/>
      <c r="V36" s="733"/>
      <c r="W36" s="733"/>
      <c r="X36" s="734"/>
    </row>
    <row r="37" spans="1:72" ht="15.75" hidden="1" customHeight="1" thickTop="1" x14ac:dyDescent="0.25">
      <c r="A37" s="553" t="str">
        <f>IFERROR(VLOOKUP(LANGUAGE,A39:B45,2,0),"O")</f>
        <v>S</v>
      </c>
      <c r="B37" s="697" t="s">
        <v>124</v>
      </c>
      <c r="C37" s="697" t="s">
        <v>3</v>
      </c>
      <c r="D37" s="697" t="b">
        <v>1</v>
      </c>
      <c r="E37" s="147" t="s">
        <v>19752</v>
      </c>
      <c r="F37" s="632">
        <v>6</v>
      </c>
      <c r="G37" s="147">
        <v>123456</v>
      </c>
      <c r="H37" s="631" t="s">
        <v>19769</v>
      </c>
    </row>
    <row r="38" spans="1:72" s="6" customFormat="1" ht="15" hidden="1" customHeight="1" x14ac:dyDescent="0.25">
      <c r="A38" s="554" t="s">
        <v>23</v>
      </c>
      <c r="B38" s="555" t="s">
        <v>152</v>
      </c>
      <c r="C38" s="554" t="s">
        <v>18782</v>
      </c>
      <c r="AZ38" s="15"/>
      <c r="BA38" s="15"/>
      <c r="BB38" s="15"/>
      <c r="BC38" s="15"/>
      <c r="BD38" s="15"/>
      <c r="BE38" s="15"/>
      <c r="BF38" s="15"/>
      <c r="BG38" s="15"/>
      <c r="BH38" s="15"/>
      <c r="BI38" s="15"/>
      <c r="BJ38" s="15"/>
      <c r="BK38" s="15"/>
      <c r="BL38" s="15"/>
      <c r="BM38" s="15"/>
      <c r="BN38" s="15"/>
      <c r="BO38" s="15"/>
      <c r="BP38" s="15"/>
      <c r="BQ38" s="15"/>
      <c r="BR38" s="15"/>
      <c r="BS38" s="15"/>
      <c r="BT38" s="15"/>
    </row>
    <row r="39" spans="1:72" s="6" customFormat="1" ht="15" hidden="1" customHeight="1" x14ac:dyDescent="0.25">
      <c r="A39" s="556" t="s">
        <v>118</v>
      </c>
      <c r="B39" s="556" t="s">
        <v>122</v>
      </c>
      <c r="C39" s="634" t="s">
        <v>1310</v>
      </c>
      <c r="AZ39" s="15"/>
      <c r="BA39" s="15"/>
      <c r="BB39" s="15"/>
      <c r="BC39" s="15"/>
      <c r="BD39" s="15"/>
      <c r="BE39" s="15"/>
      <c r="BF39" s="15"/>
      <c r="BG39" s="15"/>
      <c r="BH39" s="15"/>
      <c r="BI39" s="15"/>
      <c r="BJ39" s="15"/>
      <c r="BK39" s="15"/>
      <c r="BL39" s="15"/>
      <c r="BM39" s="15"/>
      <c r="BN39" s="15"/>
      <c r="BO39" s="15"/>
      <c r="BP39" s="15"/>
      <c r="BQ39" s="15"/>
      <c r="BR39" s="15"/>
      <c r="BS39" s="15"/>
      <c r="BT39" s="15"/>
    </row>
    <row r="40" spans="1:72" s="6" customFormat="1" ht="15" hidden="1" customHeight="1" x14ac:dyDescent="0.25">
      <c r="A40" s="556" t="s">
        <v>418</v>
      </c>
      <c r="B40" s="556" t="s">
        <v>11</v>
      </c>
      <c r="C40" s="634" t="s">
        <v>1311</v>
      </c>
      <c r="AZ40" s="15"/>
      <c r="BA40" s="15"/>
      <c r="BB40" s="15"/>
      <c r="BC40" s="15"/>
      <c r="BD40" s="15"/>
      <c r="BE40" s="15"/>
      <c r="BF40" s="15"/>
      <c r="BG40" s="15"/>
      <c r="BH40" s="15"/>
      <c r="BI40" s="15"/>
      <c r="BJ40" s="15"/>
      <c r="BK40" s="15"/>
      <c r="BL40" s="15"/>
      <c r="BM40" s="15"/>
      <c r="BN40" s="15"/>
      <c r="BO40" s="15"/>
      <c r="BP40" s="15"/>
      <c r="BQ40" s="15"/>
      <c r="BR40" s="15"/>
      <c r="BS40" s="15"/>
      <c r="BT40" s="15"/>
    </row>
    <row r="41" spans="1:72" s="6" customFormat="1" ht="15" hidden="1" customHeight="1" x14ac:dyDescent="0.25">
      <c r="A41" s="556" t="s">
        <v>419</v>
      </c>
      <c r="B41" s="556" t="s">
        <v>120</v>
      </c>
      <c r="C41" s="634" t="s">
        <v>1312</v>
      </c>
      <c r="AZ41" s="15"/>
      <c r="BA41" s="15"/>
      <c r="BB41" s="15"/>
      <c r="BC41" s="15"/>
      <c r="BD41" s="15"/>
      <c r="BE41" s="15"/>
      <c r="BF41" s="15"/>
      <c r="BG41" s="15"/>
      <c r="BH41" s="15"/>
      <c r="BI41" s="15"/>
      <c r="BJ41" s="15"/>
      <c r="BK41" s="15"/>
      <c r="BL41" s="15"/>
      <c r="BM41" s="15"/>
      <c r="BN41" s="15"/>
      <c r="BO41" s="15"/>
      <c r="BP41" s="15"/>
      <c r="BQ41" s="15"/>
      <c r="BR41" s="15"/>
      <c r="BS41" s="15"/>
      <c r="BT41" s="15"/>
    </row>
    <row r="42" spans="1:72" s="6" customFormat="1" ht="15" hidden="1" customHeight="1" x14ac:dyDescent="0.25">
      <c r="A42" s="556" t="s">
        <v>421</v>
      </c>
      <c r="B42" s="556" t="s">
        <v>121</v>
      </c>
      <c r="C42" s="634" t="s">
        <v>1313</v>
      </c>
      <c r="AZ42" s="15"/>
      <c r="BA42" s="15"/>
      <c r="BB42" s="15"/>
      <c r="BC42" s="15"/>
      <c r="BD42" s="15"/>
      <c r="BE42" s="15"/>
      <c r="BF42" s="15"/>
      <c r="BG42" s="15"/>
      <c r="BH42" s="15"/>
      <c r="BI42" s="15"/>
      <c r="BJ42" s="15"/>
      <c r="BK42" s="15"/>
      <c r="BL42" s="15"/>
      <c r="BM42" s="15"/>
      <c r="BN42" s="15"/>
      <c r="BO42" s="15"/>
      <c r="BP42" s="15"/>
      <c r="BQ42" s="15"/>
      <c r="BR42" s="15"/>
      <c r="BS42" s="15"/>
      <c r="BT42" s="15"/>
    </row>
    <row r="43" spans="1:72" s="6" customFormat="1" ht="15" hidden="1" customHeight="1" x14ac:dyDescent="0.25">
      <c r="A43" s="556" t="s">
        <v>420</v>
      </c>
      <c r="B43" s="556" t="s">
        <v>119</v>
      </c>
      <c r="C43" s="634" t="s">
        <v>1314</v>
      </c>
      <c r="AZ43" s="15"/>
      <c r="BA43" s="15"/>
      <c r="BB43" s="15"/>
      <c r="BC43" s="15"/>
      <c r="BD43" s="15"/>
      <c r="BE43" s="15"/>
      <c r="BF43" s="15"/>
      <c r="BG43" s="15"/>
      <c r="BH43" s="15"/>
      <c r="BI43" s="15"/>
      <c r="BJ43" s="15"/>
      <c r="BK43" s="15"/>
      <c r="BL43" s="15"/>
      <c r="BM43" s="15"/>
      <c r="BN43" s="15"/>
      <c r="BO43" s="15"/>
      <c r="BP43" s="15"/>
      <c r="BQ43" s="15"/>
      <c r="BR43" s="15"/>
      <c r="BS43" s="15"/>
      <c r="BT43" s="15"/>
    </row>
    <row r="44" spans="1:72" s="6" customFormat="1" ht="15" hidden="1" customHeight="1" x14ac:dyDescent="0.25">
      <c r="A44" s="556" t="s">
        <v>750</v>
      </c>
      <c r="B44" s="556" t="s">
        <v>749</v>
      </c>
      <c r="C44" s="634" t="s">
        <v>1315</v>
      </c>
      <c r="AZ44" s="15"/>
      <c r="BA44" s="15"/>
      <c r="BB44" s="15"/>
      <c r="BC44" s="15"/>
      <c r="BD44" s="15"/>
      <c r="BE44" s="15"/>
      <c r="BF44" s="15"/>
      <c r="BG44" s="15"/>
      <c r="BH44" s="15"/>
      <c r="BI44" s="15"/>
      <c r="BJ44" s="15"/>
      <c r="BK44" s="15"/>
      <c r="BL44" s="15"/>
      <c r="BM44" s="15"/>
      <c r="BN44" s="15"/>
      <c r="BO44" s="15"/>
      <c r="BP44" s="15"/>
      <c r="BQ44" s="15"/>
      <c r="BR44" s="15"/>
      <c r="BS44" s="15"/>
      <c r="BT44" s="15"/>
    </row>
    <row r="45" spans="1:72" s="6" customFormat="1" ht="15" hidden="1" customHeight="1" x14ac:dyDescent="0.25">
      <c r="A45" s="556" t="s">
        <v>19249</v>
      </c>
      <c r="B45" s="556" t="s">
        <v>18852</v>
      </c>
      <c r="C45" s="634" t="s">
        <v>18853</v>
      </c>
      <c r="AZ45" s="15"/>
      <c r="BA45" s="15"/>
      <c r="BB45" s="15"/>
      <c r="BC45" s="15"/>
      <c r="BD45" s="15"/>
      <c r="BE45" s="15"/>
      <c r="BF45" s="15"/>
      <c r="BG45" s="15"/>
      <c r="BH45" s="15"/>
      <c r="BI45" s="15"/>
      <c r="BJ45" s="15"/>
      <c r="BK45" s="15"/>
      <c r="BL45" s="15"/>
      <c r="BM45" s="15"/>
      <c r="BN45" s="15"/>
      <c r="BO45" s="15"/>
      <c r="BP45" s="15"/>
      <c r="BQ45" s="15"/>
      <c r="BR45" s="15"/>
      <c r="BS45" s="15"/>
      <c r="BT45" s="15"/>
    </row>
    <row r="46" spans="1:72" s="6" customFormat="1" hidden="1" x14ac:dyDescent="0.25">
      <c r="A46" s="636" t="str">
        <f>IFERROR(VLOOKUP(IDIOMA,B39:C45,2,0),LANGUAGE)</f>
        <v>PERSONALIZAR DICCIONARIO</v>
      </c>
      <c r="B46" s="556" t="s">
        <v>1494</v>
      </c>
      <c r="C46" s="635" t="str">
        <f ca="1">INDIRECT("Z_IN_10_"&amp;IDIOMA)</f>
        <v>PERSONALIZAR DICCIONARIO</v>
      </c>
      <c r="AZ46" s="15"/>
      <c r="BA46" s="15"/>
      <c r="BB46" s="15"/>
      <c r="BC46" s="15"/>
      <c r="BD46" s="15"/>
      <c r="BE46" s="15"/>
      <c r="BF46" s="15"/>
      <c r="BG46" s="15"/>
      <c r="BH46" s="15"/>
      <c r="BI46" s="15"/>
      <c r="BJ46" s="15"/>
      <c r="BK46" s="15"/>
      <c r="BL46" s="15"/>
      <c r="BM46" s="15"/>
      <c r="BN46" s="15"/>
      <c r="BO46" s="15"/>
      <c r="BP46" s="15"/>
      <c r="BQ46" s="15"/>
      <c r="BR46" s="15"/>
      <c r="BS46" s="15"/>
      <c r="BT46" s="15"/>
    </row>
    <row r="47" spans="1:72" ht="15" hidden="1" customHeight="1" x14ac:dyDescent="0.25">
      <c r="A47" s="636" t="str">
        <f ca="1">IF(OR(IDIOMA="O",C46=C47),"-",C46)</f>
        <v>-</v>
      </c>
      <c r="B47" s="556" t="s">
        <v>1494</v>
      </c>
      <c r="C47" s="635" t="str">
        <f>Z_IN_10_O</f>
        <v>PERSONALIZAR DICCIONARIO</v>
      </c>
    </row>
    <row r="48" spans="1:72" ht="15" hidden="1" customHeight="1" x14ac:dyDescent="0.25"/>
    <row r="49" ht="5.0999999999999996" customHeight="1" thickTop="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sheetData>
  <sheetProtection algorithmName="SHA-512" hashValue="6Uc2dIJ6PSn6z+HRMzBicUWcmrokawzSGTdUcyDOZlA9rqBeYSyPgLzv6eryF5bRDE+aA9lO2GMtYaTpy77eyw==" saltValue="+BfWS6M0zCEuhCW7c7xRew=="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2">
    <dataValidation type="list" allowBlank="1" showInputMessage="1" showErrorMessage="1" sqref="A39">
      <formula1>$A$39:$A$47</formula1>
    </dataValidation>
    <dataValidation type="list" allowBlank="1" showInputMessage="1" showErrorMessage="1" sqref="A11:A13">
      <formula1>$A$39:$A$46</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BA127"/>
  <sheetViews>
    <sheetView showGridLines="0" showRowColHeaders="0" tabSelected="1" zoomScale="168" zoomScaleNormal="168" workbookViewId="0">
      <selection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4" customWidth="1"/>
    <col min="27" max="27" width="10.7109375" customWidth="1"/>
    <col min="28" max="28" width="2.7109375" customWidth="1"/>
    <col min="29" max="53" width="5.7109375" hidden="1" customWidth="1"/>
    <col min="54" max="16384" width="5.7109375" hidden="1"/>
  </cols>
  <sheetData>
    <row r="1" spans="1:53" ht="2.25" customHeight="1" thickTop="1" thickBot="1" x14ac:dyDescent="0.3">
      <c r="A1" s="789" t="str">
        <f ca="1">INDIRECT("Z_ML_01_"&amp;IDIOMA)</f>
        <v>CÓDIGOS 
ESPECIALES</v>
      </c>
      <c r="B1" s="783" t="str">
        <f ca="1">APP&amp;" - "&amp;INDIRECT("Z_DG_00_"&amp;IDIOMA)</f>
        <v>FastTest PlugIn - DATOS GENERALES</v>
      </c>
      <c r="C1" s="784"/>
      <c r="D1" s="784"/>
      <c r="E1" s="784"/>
      <c r="F1" s="784"/>
      <c r="G1" s="784"/>
      <c r="H1" s="784"/>
      <c r="I1" s="784"/>
      <c r="J1" s="784"/>
      <c r="K1" s="784"/>
      <c r="L1" s="784"/>
      <c r="M1" s="784"/>
      <c r="N1" s="784"/>
      <c r="O1" s="784"/>
      <c r="P1" s="557"/>
      <c r="Q1" s="557"/>
      <c r="R1" s="557"/>
      <c r="S1" s="557"/>
      <c r="T1" s="557"/>
      <c r="U1" s="534"/>
      <c r="V1" s="534"/>
      <c r="W1" s="534"/>
      <c r="X1" s="535"/>
      <c r="Z1" s="203"/>
      <c r="AB1" s="3">
        <f>COUNTA(K7,S7,K9,S9,K13,K15,K17,K19,K21,D33)</f>
        <v>1</v>
      </c>
      <c r="AC1" t="str">
        <f>IFERROR(HLOOKUP(AC4,$AB$4:AB4,1,0),"OK")</f>
        <v>OK</v>
      </c>
    </row>
    <row r="2" spans="1:53" ht="24.95" customHeight="1" thickTop="1" thickBot="1" x14ac:dyDescent="0.3">
      <c r="A2" s="790"/>
      <c r="B2" s="785"/>
      <c r="C2" s="786"/>
      <c r="D2" s="786"/>
      <c r="E2" s="786"/>
      <c r="F2" s="786"/>
      <c r="G2" s="786"/>
      <c r="H2" s="786"/>
      <c r="I2" s="786"/>
      <c r="J2" s="786"/>
      <c r="K2" s="786"/>
      <c r="L2" s="786"/>
      <c r="M2" s="786"/>
      <c r="N2" s="786"/>
      <c r="O2" s="786"/>
      <c r="P2" s="694"/>
      <c r="Q2" s="695"/>
      <c r="R2" s="781" t="str">
        <f ca="1">INDIRECT("Z_MS_06_"&amp;IDIOMA)</f>
        <v>ALMACENAR
FORMULAS</v>
      </c>
      <c r="S2" s="782"/>
      <c r="T2" s="558"/>
      <c r="U2" s="780" t="str">
        <f ca="1">INDIRECT("Z_IN_01_"&amp;IDIOMA)&amp;" "&amp;INDIRECT("Z_IN_00_"&amp;IDIOMA)</f>
        <v>Ir a INICIO</v>
      </c>
      <c r="V2" s="780"/>
      <c r="W2" s="780"/>
      <c r="X2" s="559" t="s">
        <v>125</v>
      </c>
      <c r="Y2" s="226" t="s">
        <v>1087</v>
      </c>
      <c r="Z2" s="709" t="s">
        <v>1093</v>
      </c>
      <c r="AB2" s="464">
        <f>COUNTA(Y5:Y35)+COUNTA(AA5:AA35)</f>
        <v>28</v>
      </c>
      <c r="AC2">
        <f>COUNTA(AC5:AC36)</f>
        <v>1</v>
      </c>
    </row>
    <row r="3" spans="1:53" ht="2.25" customHeight="1" thickTop="1" thickBot="1" x14ac:dyDescent="0.3">
      <c r="A3" s="791"/>
      <c r="B3" s="785"/>
      <c r="C3" s="786"/>
      <c r="D3" s="786"/>
      <c r="E3" s="786"/>
      <c r="F3" s="786"/>
      <c r="G3" s="786"/>
      <c r="H3" s="786"/>
      <c r="I3" s="786"/>
      <c r="J3" s="786"/>
      <c r="K3" s="786"/>
      <c r="L3" s="786"/>
      <c r="M3" s="786"/>
      <c r="N3" s="786"/>
      <c r="O3" s="786"/>
      <c r="P3" s="558"/>
      <c r="Q3" s="558"/>
      <c r="R3" s="558"/>
      <c r="S3" s="558"/>
      <c r="T3" s="558"/>
      <c r="U3" s="541"/>
      <c r="V3" s="541"/>
      <c r="W3" s="541"/>
      <c r="X3" s="542"/>
      <c r="Y3" s="130"/>
      <c r="Z3" s="206"/>
      <c r="AB3" s="466" t="s">
        <v>18238</v>
      </c>
      <c r="AC3">
        <f>COUNTA(AC39:AC79)</f>
        <v>0</v>
      </c>
    </row>
    <row r="4" spans="1:53" ht="6" customHeight="1" thickBot="1" x14ac:dyDescent="0.3">
      <c r="A4" s="560"/>
      <c r="B4" s="561"/>
      <c r="C4" s="562"/>
      <c r="D4" s="562"/>
      <c r="E4" s="562"/>
      <c r="F4" s="562"/>
      <c r="G4" s="562"/>
      <c r="H4" s="562"/>
      <c r="I4" s="562"/>
      <c r="J4" s="562"/>
      <c r="K4" s="473"/>
      <c r="L4" s="563"/>
      <c r="M4" s="562"/>
      <c r="N4" s="562"/>
      <c r="O4" s="562"/>
      <c r="P4" s="562"/>
      <c r="Q4" s="562"/>
      <c r="R4" s="562"/>
      <c r="S4" s="562"/>
      <c r="T4" s="562"/>
      <c r="U4" s="562"/>
      <c r="V4" s="562"/>
      <c r="W4" s="562"/>
      <c r="X4" s="564"/>
      <c r="Z4" s="205"/>
      <c r="AA4" s="468"/>
      <c r="AB4" s="466" t="s">
        <v>18239</v>
      </c>
      <c r="AC4">
        <f>COUNTA(AD4:XFD4)*3+COLUMN()</f>
        <v>29</v>
      </c>
    </row>
    <row r="5" spans="1:53" ht="15" customHeight="1" x14ac:dyDescent="0.25">
      <c r="A5" s="565" t="str">
        <f ca="1">INDIRECT("Z_ML_02_"&amp;IDIOMA)</f>
        <v>FÓRMULA</v>
      </c>
      <c r="B5" s="543"/>
      <c r="C5" s="794" t="s">
        <v>131</v>
      </c>
      <c r="D5" s="794"/>
      <c r="E5" s="750" t="str">
        <f ca="1">INDIRECT("Z_DG_01_"&amp;IDIOMA)</f>
        <v>Tipo Pregunta</v>
      </c>
      <c r="F5" s="750"/>
      <c r="G5" s="750"/>
      <c r="H5" s="750"/>
      <c r="I5" s="750"/>
      <c r="J5" s="750"/>
      <c r="K5" s="796">
        <f>Tipo_Cuestionario_Num</f>
        <v>1</v>
      </c>
      <c r="L5" s="796"/>
      <c r="M5" s="796"/>
      <c r="N5" s="796"/>
      <c r="O5" s="796"/>
      <c r="P5" s="787">
        <f>AC5+'Formulario OM'!AC5+'Formulario O2'!AC5+'Formulario VF'!AC5+'Formulario EM'!AC5+'Formulario PP'!AC5+'Formulario EN'!AC5+'Formulario RC'!AC5+'Formulario CL'!AC5</f>
        <v>0</v>
      </c>
      <c r="Q5" s="788"/>
      <c r="R5" s="776" t="str">
        <f ca="1">INDIRECT("Z_DG_15_"&amp;IDIOMA)&amp;": "&amp;P_Min&amp;IF(P_Max=0,""," - "&amp;P_Max)</f>
        <v>Rango de preguntas almacenadas: 0</v>
      </c>
      <c r="S5" s="776"/>
      <c r="T5" s="776"/>
      <c r="U5" s="776"/>
      <c r="V5" s="776"/>
      <c r="W5" s="776"/>
      <c r="X5" s="544"/>
      <c r="Y5" s="707" t="s">
        <v>1295</v>
      </c>
      <c r="Z5" s="710">
        <v>1</v>
      </c>
      <c r="AA5" s="707" t="s">
        <v>18675</v>
      </c>
      <c r="AB5" s="710">
        <f>Z23+1</f>
        <v>11</v>
      </c>
      <c r="AC5">
        <f>COUNTA(AD4:XFD4)</f>
        <v>0</v>
      </c>
    </row>
    <row r="6" spans="1:53" ht="6" customHeight="1" thickBot="1" x14ac:dyDescent="0.3">
      <c r="A6" s="566"/>
      <c r="B6" s="543"/>
      <c r="C6" s="794"/>
      <c r="D6" s="794"/>
      <c r="E6" s="546"/>
      <c r="F6" s="546"/>
      <c r="G6" s="546"/>
      <c r="H6" s="546"/>
      <c r="I6" s="546"/>
      <c r="J6" s="567"/>
      <c r="K6" s="568">
        <v>1</v>
      </c>
      <c r="L6" s="546"/>
      <c r="M6" s="546"/>
      <c r="N6" s="546"/>
      <c r="O6" s="546"/>
      <c r="P6" s="546"/>
      <c r="Q6" s="546"/>
      <c r="R6" s="546"/>
      <c r="S6" s="546"/>
      <c r="T6" s="546"/>
      <c r="U6" s="546"/>
      <c r="V6" s="546"/>
      <c r="W6" s="546"/>
      <c r="X6" s="544"/>
      <c r="Y6" s="210"/>
      <c r="Z6" s="211"/>
      <c r="AA6" s="210"/>
      <c r="AB6" s="211"/>
    </row>
    <row r="7" spans="1:53" ht="15" customHeight="1" thickTop="1" thickBot="1" x14ac:dyDescent="0.3">
      <c r="A7" s="565" t="str">
        <f ca="1">INDIRECT("Z_ML_03_"&amp;IDIOMA)</f>
        <v>SUPERÍNDICE</v>
      </c>
      <c r="B7" s="543"/>
      <c r="C7" s="794"/>
      <c r="D7" s="794"/>
      <c r="E7" s="750" t="str">
        <f ca="1">INDIRECT("Z_DG_02_"&amp;IDIOMA)</f>
        <v>Título CATEGORÍA</v>
      </c>
      <c r="F7" s="750"/>
      <c r="G7" s="750"/>
      <c r="H7" s="750"/>
      <c r="I7" s="750"/>
      <c r="J7" s="750"/>
      <c r="K7" s="797"/>
      <c r="L7" s="797"/>
      <c r="M7" s="797"/>
      <c r="N7" s="797"/>
      <c r="O7" s="797"/>
      <c r="P7" s="750" t="str">
        <f ca="1">INDIRECT("Z_DG_16_"&amp;IDIOMA)</f>
        <v>Descripción</v>
      </c>
      <c r="Q7" s="750"/>
      <c r="R7" s="751"/>
      <c r="S7" s="777"/>
      <c r="T7" s="778"/>
      <c r="U7" s="778"/>
      <c r="V7" s="778"/>
      <c r="W7" s="779"/>
      <c r="X7" s="544"/>
      <c r="Y7" s="707" t="s">
        <v>18667</v>
      </c>
      <c r="Z7" s="710">
        <f>Z5+1</f>
        <v>2</v>
      </c>
      <c r="AA7" s="707" t="s">
        <v>18771</v>
      </c>
      <c r="AB7" s="710">
        <f>AB5+1</f>
        <v>12</v>
      </c>
    </row>
    <row r="8" spans="1:53" ht="6" customHeight="1" thickTop="1" thickBot="1" x14ac:dyDescent="0.3">
      <c r="A8" s="569"/>
      <c r="B8" s="543"/>
      <c r="C8" s="794"/>
      <c r="D8" s="794"/>
      <c r="E8" s="546"/>
      <c r="F8" s="546"/>
      <c r="G8" s="546"/>
      <c r="H8" s="546"/>
      <c r="I8" s="546"/>
      <c r="J8" s="567"/>
      <c r="K8" s="546"/>
      <c r="L8" s="546"/>
      <c r="M8" s="546"/>
      <c r="N8" s="546"/>
      <c r="O8" s="546"/>
      <c r="P8" s="546"/>
      <c r="Q8" s="546"/>
      <c r="R8" s="570"/>
      <c r="S8" s="546"/>
      <c r="T8" s="546"/>
      <c r="U8" s="546"/>
      <c r="V8" s="546"/>
      <c r="W8" s="546"/>
      <c r="X8" s="544"/>
      <c r="Y8" s="210"/>
      <c r="Z8" s="211"/>
      <c r="AA8" s="210"/>
      <c r="AB8" s="211"/>
    </row>
    <row r="9" spans="1:53" ht="15" customHeight="1" thickTop="1" thickBot="1" x14ac:dyDescent="0.3">
      <c r="A9" s="565" t="str">
        <f ca="1">INDIRECT("Z_ML_04_"&amp;IDIOMA)</f>
        <v>SUBÍNDICE</v>
      </c>
      <c r="B9" s="543"/>
      <c r="C9" s="571" t="str">
        <f>Version</f>
        <v xml:space="preserve">   V - 7.1 </v>
      </c>
      <c r="D9" s="546"/>
      <c r="E9" s="750" t="str">
        <f ca="1">INDIRECT("Z_DG_03_"&amp;IDIOMA)</f>
        <v>Título SUBCATEGORÍA</v>
      </c>
      <c r="F9" s="750"/>
      <c r="G9" s="750"/>
      <c r="H9" s="750"/>
      <c r="I9" s="750"/>
      <c r="J9" s="750"/>
      <c r="K9" s="797"/>
      <c r="L9" s="797"/>
      <c r="M9" s="797"/>
      <c r="N9" s="797"/>
      <c r="O9" s="797"/>
      <c r="P9" s="750" t="str">
        <f ca="1">INDIRECT("Z_DG_16_"&amp;IDIOMA)</f>
        <v>Descripción</v>
      </c>
      <c r="Q9" s="750"/>
      <c r="R9" s="751"/>
      <c r="S9" s="777"/>
      <c r="T9" s="778"/>
      <c r="U9" s="778"/>
      <c r="V9" s="778"/>
      <c r="W9" s="779"/>
      <c r="X9" s="544"/>
      <c r="Y9" s="707" t="s">
        <v>18668</v>
      </c>
      <c r="Z9" s="710">
        <f>Z7+1</f>
        <v>3</v>
      </c>
      <c r="AA9" s="707" t="s">
        <v>18676</v>
      </c>
      <c r="AB9" s="710">
        <f>AB7+1</f>
        <v>13</v>
      </c>
    </row>
    <row r="10" spans="1:53" ht="6" customHeight="1" thickTop="1" x14ac:dyDescent="0.25">
      <c r="A10" s="566"/>
      <c r="B10" s="543"/>
      <c r="C10" s="546"/>
      <c r="D10" s="546"/>
      <c r="E10" s="546"/>
      <c r="F10" s="546"/>
      <c r="G10" s="546"/>
      <c r="H10" s="546"/>
      <c r="I10" s="546"/>
      <c r="J10" s="567"/>
      <c r="K10" s="546"/>
      <c r="L10" s="546"/>
      <c r="M10" s="546"/>
      <c r="N10" s="546"/>
      <c r="O10" s="546"/>
      <c r="P10" s="546"/>
      <c r="Q10" s="546"/>
      <c r="R10" s="570"/>
      <c r="S10" s="546"/>
      <c r="T10" s="546"/>
      <c r="U10" s="546"/>
      <c r="V10" s="546"/>
      <c r="W10" s="546"/>
      <c r="X10" s="544"/>
      <c r="Y10" s="210"/>
      <c r="Z10" s="211"/>
      <c r="AA10" s="210"/>
      <c r="AB10" s="211"/>
    </row>
    <row r="11" spans="1:53" ht="15" customHeight="1" x14ac:dyDescent="0.25">
      <c r="A11" s="565" t="str">
        <f ca="1">INDIRECT("Z_ML_05_"&amp;IDIOMA)</f>
        <v>SALTO LÍNEA</v>
      </c>
      <c r="B11" s="543"/>
      <c r="C11" s="795" t="s">
        <v>1293</v>
      </c>
      <c r="D11" s="795"/>
      <c r="E11" s="750" t="str">
        <f ca="1">INDIRECT("Z_DG_18_"&amp;IDIOMA)</f>
        <v>Penalización intento, en caso de permitir más de uno.</v>
      </c>
      <c r="F11" s="750"/>
      <c r="G11" s="750"/>
      <c r="H11" s="750"/>
      <c r="I11" s="750"/>
      <c r="J11" s="750"/>
      <c r="K11" s="750"/>
      <c r="L11" s="750"/>
      <c r="M11" s="750"/>
      <c r="N11" s="750"/>
      <c r="O11" s="173">
        <v>0.33333333333333331</v>
      </c>
      <c r="P11" s="750" t="str">
        <f ca="1">INDIRECT("Z_DG_17_"&amp;IDIOMA)</f>
        <v>Puntos</v>
      </c>
      <c r="Q11" s="750"/>
      <c r="R11" s="750"/>
      <c r="S11" s="531">
        <v>1</v>
      </c>
      <c r="T11" s="750" t="str">
        <f ca="1">INDIRECT("Z_DG_19_"&amp;IDIOMA)</f>
        <v>Oculto</v>
      </c>
      <c r="U11" s="750"/>
      <c r="V11" s="750"/>
      <c r="W11" s="531">
        <v>0</v>
      </c>
      <c r="X11" s="544"/>
      <c r="Y11" s="707" t="s">
        <v>18669</v>
      </c>
      <c r="Z11" s="710">
        <f>Z9+1</f>
        <v>4</v>
      </c>
      <c r="AA11" s="707" t="s">
        <v>18677</v>
      </c>
      <c r="AB11" s="710">
        <f>AB9+1</f>
        <v>14</v>
      </c>
    </row>
    <row r="12" spans="1:53" ht="6" customHeight="1" thickBot="1" x14ac:dyDescent="0.3">
      <c r="A12" s="573"/>
      <c r="B12" s="543"/>
      <c r="C12" s="795"/>
      <c r="D12" s="795"/>
      <c r="E12" s="546"/>
      <c r="F12" s="546"/>
      <c r="G12" s="546"/>
      <c r="H12" s="546"/>
      <c r="I12" s="546"/>
      <c r="J12" s="567"/>
      <c r="K12" s="546"/>
      <c r="L12" s="546"/>
      <c r="M12" s="546"/>
      <c r="N12" s="546"/>
      <c r="O12" s="546"/>
      <c r="P12" s="546"/>
      <c r="Q12" s="546"/>
      <c r="R12" s="570"/>
      <c r="S12" s="546"/>
      <c r="T12" s="546"/>
      <c r="U12" s="546"/>
      <c r="V12" s="546"/>
      <c r="W12" s="546"/>
      <c r="X12" s="544"/>
      <c r="Y12" s="210"/>
      <c r="Z12" s="211"/>
      <c r="AA12" s="210"/>
      <c r="AB12" s="211"/>
    </row>
    <row r="13" spans="1:53" ht="16.5" customHeight="1" thickTop="1" thickBot="1" x14ac:dyDescent="0.3">
      <c r="A13" s="565" t="str">
        <f ca="1">INDIRECT("Z_ML_06_"&amp;IDIOMA)</f>
        <v>CONCATENAR</v>
      </c>
      <c r="B13" s="543"/>
      <c r="C13" s="795"/>
      <c r="D13" s="795"/>
      <c r="E13" s="750" t="str">
        <f ca="1">INDIRECT("Z_DG_04_"&amp;IDIOMA)</f>
        <v>Retroalimentación General</v>
      </c>
      <c r="F13" s="750"/>
      <c r="G13" s="750"/>
      <c r="H13" s="750"/>
      <c r="I13" s="750"/>
      <c r="J13" s="751"/>
      <c r="K13" s="753"/>
      <c r="L13" s="754"/>
      <c r="M13" s="754"/>
      <c r="N13" s="754"/>
      <c r="O13" s="754"/>
      <c r="P13" s="755"/>
      <c r="Q13" s="750" t="str">
        <f ca="1">INDIRECT("Z_DG_05_"&amp;IDIOMA)</f>
        <v>Contraseña/Nº Identificación</v>
      </c>
      <c r="R13" s="750"/>
      <c r="S13" s="750"/>
      <c r="T13" s="750"/>
      <c r="U13" s="750"/>
      <c r="V13" s="750"/>
      <c r="W13" s="122"/>
      <c r="X13" s="544"/>
      <c r="Y13" s="707" t="s">
        <v>18770</v>
      </c>
      <c r="Z13" s="710">
        <f>Z11+1</f>
        <v>5</v>
      </c>
      <c r="AA13" s="707" t="s">
        <v>18678</v>
      </c>
      <c r="AB13" s="710">
        <f>AB11+1</f>
        <v>15</v>
      </c>
    </row>
    <row r="14" spans="1:53" ht="6" customHeight="1" thickTop="1" thickBot="1" x14ac:dyDescent="0.3">
      <c r="A14" s="15"/>
      <c r="B14" s="543"/>
      <c r="C14" s="44"/>
      <c r="D14" s="546"/>
      <c r="E14" s="546"/>
      <c r="F14" s="546"/>
      <c r="G14" s="546"/>
      <c r="H14" s="546"/>
      <c r="I14" s="546"/>
      <c r="J14" s="567"/>
      <c r="K14" s="546"/>
      <c r="L14" s="546"/>
      <c r="M14" s="546"/>
      <c r="N14" s="546"/>
      <c r="O14" s="546"/>
      <c r="P14" s="546"/>
      <c r="Q14" s="546"/>
      <c r="R14" s="570"/>
      <c r="S14" s="546"/>
      <c r="T14" s="546"/>
      <c r="U14" s="546"/>
      <c r="V14" s="546"/>
      <c r="W14" s="546"/>
      <c r="X14" s="544"/>
      <c r="Y14" s="210"/>
      <c r="Z14" s="211"/>
      <c r="AA14" s="210"/>
      <c r="AB14" s="211"/>
    </row>
    <row r="15" spans="1:53" s="218" customFormat="1" ht="15" customHeight="1" thickTop="1" thickBot="1" x14ac:dyDescent="0.3">
      <c r="A15" s="565" t="str">
        <f ca="1">INDIRECT("Z_ML_07_"&amp;IDIOMA)</f>
        <v>NEGRITA</v>
      </c>
      <c r="B15" s="752" t="str">
        <f ca="1">INDIRECT("Z_DG_06_"&amp;IDIOMA)</f>
        <v>Retroalimentación Respuesta Correcta</v>
      </c>
      <c r="C15" s="750"/>
      <c r="D15" s="750"/>
      <c r="E15" s="750"/>
      <c r="F15" s="750"/>
      <c r="G15" s="750"/>
      <c r="H15" s="750"/>
      <c r="I15" s="750"/>
      <c r="J15" s="751"/>
      <c r="K15" s="763"/>
      <c r="L15" s="764"/>
      <c r="M15" s="764"/>
      <c r="N15" s="764"/>
      <c r="O15" s="764"/>
      <c r="P15" s="764"/>
      <c r="Q15" s="765"/>
      <c r="R15" s="761" t="str">
        <f ca="1">INDIRECT("Z_DG_14_"&amp;IDIOMA)&amp;":"</f>
        <v>Centrar Valores Tablas:</v>
      </c>
      <c r="S15" s="762"/>
      <c r="T15" s="762"/>
      <c r="U15" s="762"/>
      <c r="V15" s="762"/>
      <c r="W15" s="546"/>
      <c r="X15" s="548"/>
      <c r="Y15" s="707" t="s">
        <v>18670</v>
      </c>
      <c r="Z15" s="710">
        <f>Z13+1</f>
        <v>6</v>
      </c>
      <c r="AA15" s="707" t="s">
        <v>18679</v>
      </c>
      <c r="AB15" s="710">
        <f>AB13+1</f>
        <v>16</v>
      </c>
      <c r="AC15"/>
      <c r="AD15"/>
      <c r="AE15"/>
      <c r="AF15"/>
      <c r="AG15"/>
      <c r="AH15"/>
      <c r="AI15"/>
      <c r="AJ15"/>
      <c r="AK15"/>
      <c r="AL15"/>
      <c r="AM15"/>
      <c r="AN15"/>
      <c r="AO15"/>
      <c r="AP15"/>
      <c r="AQ15"/>
      <c r="AR15"/>
      <c r="AS15"/>
      <c r="AT15"/>
      <c r="AU15"/>
      <c r="AV15"/>
      <c r="AW15"/>
      <c r="AX15"/>
      <c r="AY15"/>
      <c r="AZ15"/>
      <c r="BA15"/>
    </row>
    <row r="16" spans="1:53" ht="6" customHeight="1" thickTop="1" thickBot="1" x14ac:dyDescent="0.3">
      <c r="A16" s="15"/>
      <c r="B16" s="543"/>
      <c r="C16" s="44"/>
      <c r="D16" s="546"/>
      <c r="E16" s="546"/>
      <c r="F16" s="546"/>
      <c r="G16" s="546"/>
      <c r="H16" s="546"/>
      <c r="I16" s="546"/>
      <c r="J16" s="567"/>
      <c r="K16" s="546"/>
      <c r="L16" s="546"/>
      <c r="M16" s="546"/>
      <c r="N16" s="546"/>
      <c r="O16" s="546"/>
      <c r="P16" s="546"/>
      <c r="Q16" s="546"/>
      <c r="R16" s="546"/>
      <c r="S16" s="546"/>
      <c r="T16" s="546"/>
      <c r="U16" s="546"/>
      <c r="V16" s="546"/>
      <c r="W16" s="546"/>
      <c r="X16" s="544"/>
      <c r="Y16" s="210"/>
      <c r="Z16" s="211"/>
      <c r="AA16" s="210"/>
      <c r="AB16" s="211"/>
    </row>
    <row r="17" spans="1:28" ht="15" customHeight="1" thickTop="1" thickBot="1" x14ac:dyDescent="0.3">
      <c r="A17" s="565" t="str">
        <f ca="1">INDIRECT("Z_ML_08_"&amp;IDIOMA)</f>
        <v>ESPACIOS (+1)</v>
      </c>
      <c r="B17" s="752" t="str">
        <f ca="1">INDIRECT("Z_DG_07_"&amp;IDIOMA)</f>
        <v>Retroalimentación Respuesta Parcialmente Correcta</v>
      </c>
      <c r="C17" s="750"/>
      <c r="D17" s="750"/>
      <c r="E17" s="750"/>
      <c r="F17" s="750"/>
      <c r="G17" s="750"/>
      <c r="H17" s="750"/>
      <c r="I17" s="750"/>
      <c r="J17" s="751"/>
      <c r="K17" s="763"/>
      <c r="L17" s="764"/>
      <c r="M17" s="764"/>
      <c r="N17" s="764"/>
      <c r="O17" s="764"/>
      <c r="P17" s="764"/>
      <c r="Q17" s="765"/>
      <c r="R17" s="574"/>
      <c r="S17" s="766" t="str">
        <f ca="1">INDIRECT("Z_DG_20_"&amp;IDIOMA)</f>
        <v>FORMULARIO</v>
      </c>
      <c r="T17" s="766"/>
      <c r="U17" s="766"/>
      <c r="V17" s="766"/>
      <c r="W17" s="766"/>
      <c r="X17" s="544"/>
      <c r="Y17" s="707" t="s">
        <v>18671</v>
      </c>
      <c r="Z17" s="710">
        <f>Z15+1</f>
        <v>7</v>
      </c>
      <c r="AA17" s="707" t="s">
        <v>18680</v>
      </c>
      <c r="AB17" s="710">
        <f>AB15+1</f>
        <v>17</v>
      </c>
    </row>
    <row r="18" spans="1:28" ht="6" customHeight="1" thickTop="1" thickBot="1" x14ac:dyDescent="0.3">
      <c r="A18" s="15"/>
      <c r="B18" s="543"/>
      <c r="C18" s="44"/>
      <c r="D18" s="546"/>
      <c r="E18" s="546"/>
      <c r="F18" s="546"/>
      <c r="G18" s="546"/>
      <c r="H18" s="546"/>
      <c r="I18" s="546"/>
      <c r="J18" s="567"/>
      <c r="K18" s="546"/>
      <c r="L18" s="546"/>
      <c r="M18" s="546"/>
      <c r="N18" s="546"/>
      <c r="O18" s="546"/>
      <c r="P18" s="546"/>
      <c r="Q18" s="546"/>
      <c r="R18" s="574"/>
      <c r="S18" s="575"/>
      <c r="T18" s="576"/>
      <c r="U18" s="576"/>
      <c r="V18" s="576"/>
      <c r="W18" s="576"/>
      <c r="X18" s="544"/>
      <c r="Y18" s="210"/>
      <c r="Z18" s="211"/>
      <c r="AA18" s="210"/>
      <c r="AB18" s="211"/>
    </row>
    <row r="19" spans="1:28" ht="16.5" thickTop="1" thickBot="1" x14ac:dyDescent="0.3">
      <c r="A19" s="565" t="str">
        <f ca="1">INDIRECT("Z_ML_09_"&amp;IDIOMA)</f>
        <v>TEXTO ROJO</v>
      </c>
      <c r="B19" s="752" t="str">
        <f ca="1">INDIRECT("Z_DG_08_"&amp;IDIOMA)</f>
        <v>Retroalimentación Respuesta Incorrecta</v>
      </c>
      <c r="C19" s="750"/>
      <c r="D19" s="750"/>
      <c r="E19" s="750"/>
      <c r="F19" s="750"/>
      <c r="G19" s="750"/>
      <c r="H19" s="750"/>
      <c r="I19" s="750"/>
      <c r="J19" s="751"/>
      <c r="K19" s="763"/>
      <c r="L19" s="764"/>
      <c r="M19" s="764"/>
      <c r="N19" s="764"/>
      <c r="O19" s="764"/>
      <c r="P19" s="764"/>
      <c r="Q19" s="765"/>
      <c r="R19" s="574"/>
      <c r="S19" s="766" t="str">
        <f ca="1">INDIRECT("Z_DG_21_"&amp;IDIOMA)</f>
        <v>BANCO PREGUNTAS</v>
      </c>
      <c r="T19" s="766"/>
      <c r="U19" s="766"/>
      <c r="V19" s="766"/>
      <c r="W19" s="766"/>
      <c r="X19" s="544"/>
      <c r="Y19" s="707" t="s">
        <v>18672</v>
      </c>
      <c r="Z19" s="710">
        <f>Z17+1</f>
        <v>8</v>
      </c>
      <c r="AA19" s="707" t="s">
        <v>18681</v>
      </c>
      <c r="AB19" s="710">
        <f>AB17+1</f>
        <v>18</v>
      </c>
    </row>
    <row r="20" spans="1:28" ht="6" customHeight="1" thickTop="1" x14ac:dyDescent="0.25">
      <c r="A20" s="577"/>
      <c r="B20" s="543"/>
      <c r="C20" s="44"/>
      <c r="D20" s="546"/>
      <c r="E20" s="546"/>
      <c r="F20" s="546"/>
      <c r="G20" s="546"/>
      <c r="H20" s="546"/>
      <c r="I20" s="546"/>
      <c r="J20" s="567"/>
      <c r="K20" s="546"/>
      <c r="L20" s="546"/>
      <c r="M20" s="546"/>
      <c r="N20" s="546"/>
      <c r="O20" s="546"/>
      <c r="P20" s="546"/>
      <c r="Q20" s="546"/>
      <c r="R20" s="546"/>
      <c r="S20" s="576"/>
      <c r="T20" s="576"/>
      <c r="U20" s="576"/>
      <c r="V20" s="576"/>
      <c r="W20" s="576"/>
      <c r="X20" s="544"/>
      <c r="Y20" s="210"/>
      <c r="Z20" s="211"/>
      <c r="AA20" s="210"/>
      <c r="AB20" s="211"/>
    </row>
    <row r="21" spans="1:28" x14ac:dyDescent="0.25">
      <c r="A21" s="565" t="str">
        <f ca="1">INDIRECT("Z_ML_10_"&amp;IDIOMA)</f>
        <v>TEXTO AZUL</v>
      </c>
      <c r="B21" s="752" t="str">
        <f ca="1">INDIRECT("Z_DG_09_"&amp;IDIOMA)</f>
        <v>Prefijo de las preguntas (no más de 15 caracteres)</v>
      </c>
      <c r="C21" s="750"/>
      <c r="D21" s="750"/>
      <c r="E21" s="750"/>
      <c r="F21" s="750"/>
      <c r="G21" s="750"/>
      <c r="H21" s="750"/>
      <c r="I21" s="750"/>
      <c r="J21" s="750"/>
      <c r="K21" s="792"/>
      <c r="L21" s="793"/>
      <c r="M21" s="793"/>
      <c r="N21" s="793"/>
      <c r="O21" s="793"/>
      <c r="P21" s="793"/>
      <c r="Q21" s="793"/>
      <c r="R21" s="546"/>
      <c r="S21" s="766" t="str">
        <f ca="1">INDIRECT("Z_DG_22_"&amp;IDIOMA)</f>
        <v>IMPORTAR DE LIBRO EXCEL</v>
      </c>
      <c r="T21" s="766"/>
      <c r="U21" s="766"/>
      <c r="V21" s="766"/>
      <c r="W21" s="766"/>
      <c r="X21" s="544"/>
      <c r="Y21" s="707" t="s">
        <v>18673</v>
      </c>
      <c r="Z21" s="710">
        <f>Z19+1</f>
        <v>9</v>
      </c>
      <c r="AA21" s="707" t="s">
        <v>18682</v>
      </c>
      <c r="AB21" s="710">
        <f>AB19+1</f>
        <v>19</v>
      </c>
    </row>
    <row r="22" spans="1:28" ht="6" customHeight="1" x14ac:dyDescent="0.25">
      <c r="A22" s="15"/>
      <c r="B22" s="543"/>
      <c r="C22" s="44"/>
      <c r="D22" s="546"/>
      <c r="E22" s="546"/>
      <c r="F22" s="546"/>
      <c r="G22" s="546"/>
      <c r="H22" s="546"/>
      <c r="I22" s="546"/>
      <c r="J22" s="567"/>
      <c r="K22" s="546"/>
      <c r="L22" s="546"/>
      <c r="M22" s="546"/>
      <c r="N22" s="546"/>
      <c r="O22" s="546"/>
      <c r="P22" s="546"/>
      <c r="Q22" s="546"/>
      <c r="R22" s="546"/>
      <c r="S22" s="576"/>
      <c r="T22" s="576"/>
      <c r="U22" s="576"/>
      <c r="V22" s="576"/>
      <c r="W22" s="576"/>
      <c r="X22" s="544"/>
      <c r="Y22" s="210"/>
      <c r="Z22" s="211"/>
      <c r="AA22" s="210"/>
      <c r="AB22" s="211"/>
    </row>
    <row r="23" spans="1:28" ht="15" customHeight="1" x14ac:dyDescent="0.25">
      <c r="A23" s="565" t="str">
        <f ca="1">INDIRECT("Z_ML_11_"&amp;IDIOMA)</f>
        <v>OTRO COLOR</v>
      </c>
      <c r="B23" s="798" t="str">
        <f ca="1">INDIRECT("Z_DG_10_"&amp;IDIOMA)</f>
        <v>Nº Inicial de pregunta a exportar</v>
      </c>
      <c r="C23" s="799"/>
      <c r="D23" s="799"/>
      <c r="E23" s="799"/>
      <c r="F23" s="799"/>
      <c r="G23" s="799"/>
      <c r="H23" s="799"/>
      <c r="I23" s="799"/>
      <c r="J23" s="799"/>
      <c r="K23" s="572">
        <f>N_INICIAL</f>
        <v>0</v>
      </c>
      <c r="L23" s="546"/>
      <c r="M23" s="800" t="str">
        <f ca="1">IF(OR(N_FINAL&gt;P_Max,N_INICIAL&lt;P_Min),INDIRECT("Z_DG_29_2_"&amp;IDIOMA),
IF(OR(P_Min&lt;N_INICIAL,P_Max&gt;N_FINAL),INDIRECT("Z_DG_29_1_"&amp;IDIOMA),""))</f>
        <v/>
      </c>
      <c r="N23" s="800"/>
      <c r="O23" s="800"/>
      <c r="P23" s="800"/>
      <c r="Q23" s="800"/>
      <c r="R23" s="546"/>
      <c r="S23" s="766" t="str">
        <f ca="1">INDIRECT("Z_DG_23_"&amp;IDIOMA)</f>
        <v>EXPORTAR A LIBRO EXCEL</v>
      </c>
      <c r="T23" s="766"/>
      <c r="U23" s="766"/>
      <c r="V23" s="766"/>
      <c r="W23" s="766"/>
      <c r="X23" s="544"/>
      <c r="Y23" s="707" t="s">
        <v>18674</v>
      </c>
      <c r="Z23" s="710">
        <f>Z21+1</f>
        <v>10</v>
      </c>
      <c r="AA23" s="707" t="s">
        <v>18683</v>
      </c>
      <c r="AB23" s="710">
        <f>AB21+1</f>
        <v>20</v>
      </c>
    </row>
    <row r="24" spans="1:28" ht="6" customHeight="1" thickBot="1" x14ac:dyDescent="0.3">
      <c r="A24" s="15"/>
      <c r="B24" s="543"/>
      <c r="C24" s="44"/>
      <c r="D24" s="546"/>
      <c r="E24" s="546"/>
      <c r="F24" s="546"/>
      <c r="G24" s="546"/>
      <c r="H24" s="546"/>
      <c r="I24" s="546"/>
      <c r="J24" s="567"/>
      <c r="K24" s="546"/>
      <c r="L24" s="546"/>
      <c r="M24" s="800"/>
      <c r="N24" s="800"/>
      <c r="O24" s="800"/>
      <c r="P24" s="800"/>
      <c r="Q24" s="800"/>
      <c r="R24" s="546"/>
      <c r="S24" s="576"/>
      <c r="T24" s="576"/>
      <c r="U24" s="576"/>
      <c r="V24" s="576"/>
      <c r="W24" s="576"/>
      <c r="X24" s="544"/>
      <c r="Y24" s="708"/>
      <c r="Z24" s="211"/>
      <c r="AA24" s="708"/>
      <c r="AB24" s="212"/>
    </row>
    <row r="25" spans="1:28" ht="15" customHeight="1" x14ac:dyDescent="0.25">
      <c r="A25" s="789" t="str">
        <f ca="1">INDIRECT("Z_ML_12_"&amp;IDIOMA)</f>
        <v>INSERTAR
IMÁGENES</v>
      </c>
      <c r="B25" s="798" t="str">
        <f ca="1">INDIRECT("Z_DG_11_"&amp;IDIOMA)</f>
        <v>Nº Final de pregunta a exportar</v>
      </c>
      <c r="C25" s="799"/>
      <c r="D25" s="799"/>
      <c r="E25" s="799"/>
      <c r="F25" s="799"/>
      <c r="G25" s="799"/>
      <c r="H25" s="799"/>
      <c r="I25" s="799"/>
      <c r="J25" s="799"/>
      <c r="K25" s="578">
        <f>N_FINAL</f>
        <v>0</v>
      </c>
      <c r="L25" s="546"/>
      <c r="M25" s="800"/>
      <c r="N25" s="800"/>
      <c r="O25" s="800"/>
      <c r="P25" s="800"/>
      <c r="Q25" s="800"/>
      <c r="R25" s="546"/>
      <c r="S25" s="766" t="str">
        <f ca="1">INDIRECT("Z_DG_24_"&amp;IDIOMA)</f>
        <v>EXPORTAR A MOODLE</v>
      </c>
      <c r="T25" s="766"/>
      <c r="U25" s="766"/>
      <c r="V25" s="766"/>
      <c r="W25" s="766"/>
      <c r="X25" s="544"/>
      <c r="Y25" s="707" t="s">
        <v>18684</v>
      </c>
      <c r="Z25" s="710">
        <v>1</v>
      </c>
      <c r="AA25" s="707" t="s">
        <v>18690</v>
      </c>
      <c r="AB25" s="710">
        <f>Z35+1</f>
        <v>7</v>
      </c>
    </row>
    <row r="26" spans="1:28" ht="6" customHeight="1" thickBot="1" x14ac:dyDescent="0.3">
      <c r="A26" s="790"/>
      <c r="B26" s="543"/>
      <c r="C26" s="44"/>
      <c r="D26" s="546"/>
      <c r="E26" s="546"/>
      <c r="F26" s="546"/>
      <c r="G26" s="546"/>
      <c r="H26" s="546"/>
      <c r="I26" s="546"/>
      <c r="J26" s="567"/>
      <c r="K26" s="546"/>
      <c r="L26" s="546"/>
      <c r="M26" s="546"/>
      <c r="N26" s="546"/>
      <c r="O26" s="546"/>
      <c r="P26" s="546"/>
      <c r="Q26" s="546"/>
      <c r="R26" s="546"/>
      <c r="S26" s="576"/>
      <c r="T26" s="576"/>
      <c r="U26" s="576"/>
      <c r="V26" s="576"/>
      <c r="W26" s="576"/>
      <c r="X26" s="544"/>
      <c r="Y26" s="210"/>
      <c r="Z26" s="211"/>
      <c r="AA26" s="213"/>
      <c r="AB26" s="211"/>
    </row>
    <row r="27" spans="1:28" ht="15" customHeight="1" thickBot="1" x14ac:dyDescent="0.3">
      <c r="A27" s="791"/>
      <c r="B27" s="798" t="str">
        <f ca="1">INDIRECT("Z_DG_12_"&amp;IDIOMA)</f>
        <v>Barajar respuestas en el cuestionario (SÍ= true)</v>
      </c>
      <c r="C27" s="799"/>
      <c r="D27" s="799"/>
      <c r="E27" s="799"/>
      <c r="F27" s="799"/>
      <c r="G27" s="799"/>
      <c r="H27" s="799"/>
      <c r="I27" s="799"/>
      <c r="J27" s="799"/>
      <c r="K27" s="720" t="s">
        <v>12</v>
      </c>
      <c r="L27" s="546"/>
      <c r="M27" s="767" t="str">
        <f ca="1">INDIRECT("Z_DG_29_3_"&amp;IDIOMA)</f>
        <v>Pincha aquí si quieres poner el rango completo de preguntas [Ctrl+May+K]</v>
      </c>
      <c r="N27" s="768"/>
      <c r="O27" s="768"/>
      <c r="P27" s="768"/>
      <c r="Q27" s="769"/>
      <c r="R27" s="546"/>
      <c r="S27" s="766" t="str">
        <f ca="1">INDIRECT("Z_DG_25_"&amp;IDIOMA)</f>
        <v>EXPORTAR A TEXTO (doc/txt)</v>
      </c>
      <c r="T27" s="766"/>
      <c r="U27" s="766"/>
      <c r="V27" s="766"/>
      <c r="W27" s="766"/>
      <c r="X27" s="544"/>
      <c r="Y27" s="707" t="s">
        <v>18685</v>
      </c>
      <c r="Z27" s="710">
        <f>Z25+1</f>
        <v>2</v>
      </c>
      <c r="AA27" s="707" t="s">
        <v>18691</v>
      </c>
      <c r="AB27" s="710">
        <f>AB25+1</f>
        <v>8</v>
      </c>
    </row>
    <row r="28" spans="1:28" ht="6" customHeight="1" thickBot="1" x14ac:dyDescent="0.3">
      <c r="A28" s="15"/>
      <c r="B28" s="543"/>
      <c r="C28" s="44"/>
      <c r="D28" s="546"/>
      <c r="E28" s="546"/>
      <c r="F28" s="546"/>
      <c r="G28" s="546"/>
      <c r="H28" s="546"/>
      <c r="I28" s="546"/>
      <c r="J28" s="546"/>
      <c r="K28" s="546"/>
      <c r="L28" s="546"/>
      <c r="M28" s="770"/>
      <c r="N28" s="771"/>
      <c r="O28" s="771"/>
      <c r="P28" s="771"/>
      <c r="Q28" s="772"/>
      <c r="R28" s="546"/>
      <c r="S28" s="546"/>
      <c r="T28" s="546"/>
      <c r="U28" s="546"/>
      <c r="V28" s="546"/>
      <c r="W28" s="546"/>
      <c r="X28" s="544"/>
      <c r="Y28" s="210"/>
      <c r="Z28" s="211"/>
      <c r="AA28" s="213"/>
      <c r="AB28" s="211"/>
    </row>
    <row r="29" spans="1:28" ht="15" customHeight="1" thickBot="1" x14ac:dyDescent="0.3">
      <c r="A29" s="789" t="str">
        <f ca="1">INDIRECT("Z_ML_13_"&amp;IDIOMA)</f>
        <v>LISTA DESPLEGABLE CATEGORÍAS</v>
      </c>
      <c r="B29" s="752" t="str">
        <f ca="1">INDIRECT("Z_DG_13_"&amp;IDIOMA)</f>
        <v>¿Numerar las elecciones? (NINGUNA = none)</v>
      </c>
      <c r="C29" s="750"/>
      <c r="D29" s="750"/>
      <c r="E29" s="750"/>
      <c r="F29" s="750"/>
      <c r="G29" s="750"/>
      <c r="H29" s="750"/>
      <c r="I29" s="750"/>
      <c r="J29" s="750"/>
      <c r="K29" s="720" t="s">
        <v>7</v>
      </c>
      <c r="L29" s="546"/>
      <c r="M29" s="773"/>
      <c r="N29" s="774"/>
      <c r="O29" s="774"/>
      <c r="P29" s="774"/>
      <c r="Q29" s="775"/>
      <c r="R29" s="547"/>
      <c r="S29" s="766" t="str">
        <f ca="1">INDIRECT("Z_DG_26_"&amp;IDIOMA)</f>
        <v>EXPORTAR A JUEGO</v>
      </c>
      <c r="T29" s="766"/>
      <c r="U29" s="766"/>
      <c r="V29" s="766"/>
      <c r="W29" s="766"/>
      <c r="X29" s="548"/>
      <c r="Y29" s="707" t="s">
        <v>18686</v>
      </c>
      <c r="Z29" s="710">
        <f>Z27+1</f>
        <v>3</v>
      </c>
      <c r="AA29" s="707"/>
      <c r="AB29" s="710">
        <f>AB27+1</f>
        <v>9</v>
      </c>
    </row>
    <row r="30" spans="1:28" ht="6" customHeight="1" x14ac:dyDescent="0.25">
      <c r="A30" s="790"/>
      <c r="B30" s="543"/>
      <c r="C30" s="547"/>
      <c r="D30" s="547"/>
      <c r="E30" s="547"/>
      <c r="F30" s="547"/>
      <c r="G30" s="547"/>
      <c r="H30" s="547"/>
      <c r="I30" s="547"/>
      <c r="J30" s="547"/>
      <c r="K30" s="547"/>
      <c r="L30" s="547"/>
      <c r="M30" s="547"/>
      <c r="N30" s="547"/>
      <c r="O30" s="547"/>
      <c r="P30" s="547"/>
      <c r="Q30" s="547"/>
      <c r="R30" s="547"/>
      <c r="S30" s="547"/>
      <c r="T30" s="547"/>
      <c r="U30" s="547"/>
      <c r="V30" s="547"/>
      <c r="W30" s="547"/>
      <c r="X30" s="548"/>
      <c r="Y30" s="210"/>
      <c r="Z30" s="211"/>
      <c r="AA30" s="213"/>
      <c r="AB30" s="211"/>
    </row>
    <row r="31" spans="1:28" ht="15" customHeight="1" thickBot="1" x14ac:dyDescent="0.3">
      <c r="A31" s="791"/>
      <c r="B31" s="752" t="str">
        <f ca="1">INDIRECT("Z_TX_68_"&amp;IDIOMA)</f>
        <v>¿Quieres que el alumno pueda marcar las respuestas que no son correctas?</v>
      </c>
      <c r="C31" s="750"/>
      <c r="D31" s="750"/>
      <c r="E31" s="750"/>
      <c r="F31" s="750"/>
      <c r="G31" s="750"/>
      <c r="H31" s="750"/>
      <c r="I31" s="750"/>
      <c r="J31" s="750"/>
      <c r="K31" s="750"/>
      <c r="L31" s="750"/>
      <c r="M31" s="750"/>
      <c r="N31" s="750"/>
      <c r="O31" s="750"/>
      <c r="P31" s="760" t="s">
        <v>1041</v>
      </c>
      <c r="Q31" s="760"/>
      <c r="R31" s="547"/>
      <c r="S31" s="756"/>
      <c r="T31" s="756"/>
      <c r="U31" s="756"/>
      <c r="V31" s="756"/>
      <c r="W31" s="756"/>
      <c r="X31" s="757"/>
      <c r="Y31" s="707" t="s">
        <v>18687</v>
      </c>
      <c r="Z31" s="710">
        <f>Z29+1</f>
        <v>4</v>
      </c>
      <c r="AA31" s="707"/>
      <c r="AB31" s="710">
        <f>AB29+1</f>
        <v>10</v>
      </c>
    </row>
    <row r="32" spans="1:28" ht="6" customHeight="1" x14ac:dyDescent="0.25">
      <c r="A32" s="577"/>
      <c r="B32" s="543"/>
      <c r="C32" s="44"/>
      <c r="D32" s="546"/>
      <c r="E32" s="546"/>
      <c r="F32" s="546"/>
      <c r="G32" s="546"/>
      <c r="H32" s="546"/>
      <c r="I32" s="546"/>
      <c r="J32" s="567"/>
      <c r="K32" s="546"/>
      <c r="L32" s="546"/>
      <c r="M32" s="546"/>
      <c r="N32" s="546"/>
      <c r="O32" s="546"/>
      <c r="P32" s="546"/>
      <c r="Q32" s="546"/>
      <c r="R32" s="547"/>
      <c r="S32" s="756"/>
      <c r="T32" s="756"/>
      <c r="U32" s="756"/>
      <c r="V32" s="756"/>
      <c r="W32" s="756"/>
      <c r="X32" s="757"/>
      <c r="Y32" s="210"/>
      <c r="Z32" s="211"/>
      <c r="AA32" s="210"/>
      <c r="AB32" s="211"/>
    </row>
    <row r="33" spans="1:29" ht="15" customHeight="1" x14ac:dyDescent="0.25">
      <c r="A33" s="565" t="str">
        <f ca="1">INDIRECT("Z_ML_15_"&amp;IDIOMA)</f>
        <v>ACTIVAR</v>
      </c>
      <c r="B33" s="543"/>
      <c r="C33" s="44"/>
      <c r="D33" s="749" t="s">
        <v>18124</v>
      </c>
      <c r="E33" s="749" t="s">
        <v>18124</v>
      </c>
      <c r="F33" s="749" t="s">
        <v>18124</v>
      </c>
      <c r="G33" s="749" t="s">
        <v>18124</v>
      </c>
      <c r="H33" s="749" t="s">
        <v>18124</v>
      </c>
      <c r="I33" s="749" t="s">
        <v>18124</v>
      </c>
      <c r="J33" s="749" t="s">
        <v>18124</v>
      </c>
      <c r="K33" s="749" t="s">
        <v>18124</v>
      </c>
      <c r="L33" s="749" t="s">
        <v>18124</v>
      </c>
      <c r="M33" s="749" t="s">
        <v>18124</v>
      </c>
      <c r="N33" s="749" t="s">
        <v>18124</v>
      </c>
      <c r="O33" s="749" t="s">
        <v>18124</v>
      </c>
      <c r="P33" s="749" t="s">
        <v>18124</v>
      </c>
      <c r="Q33" s="749" t="s">
        <v>18124</v>
      </c>
      <c r="R33" s="547"/>
      <c r="S33" s="756"/>
      <c r="T33" s="756"/>
      <c r="U33" s="756"/>
      <c r="V33" s="756"/>
      <c r="W33" s="756"/>
      <c r="X33" s="757"/>
      <c r="Y33" s="707" t="s">
        <v>18688</v>
      </c>
      <c r="Z33" s="710">
        <f>Z31+1</f>
        <v>5</v>
      </c>
      <c r="AA33" s="707"/>
      <c r="AB33" s="710">
        <f>AB31+1</f>
        <v>11</v>
      </c>
    </row>
    <row r="34" spans="1:29" ht="6" customHeight="1" thickBot="1" x14ac:dyDescent="0.3">
      <c r="A34" s="573"/>
      <c r="B34" s="543"/>
      <c r="C34" s="44"/>
      <c r="D34" s="749" t="s">
        <v>18124</v>
      </c>
      <c r="E34" s="749" t="s">
        <v>18124</v>
      </c>
      <c r="F34" s="749" t="s">
        <v>18124</v>
      </c>
      <c r="G34" s="749" t="s">
        <v>18124</v>
      </c>
      <c r="H34" s="749" t="s">
        <v>18124</v>
      </c>
      <c r="I34" s="749" t="s">
        <v>18124</v>
      </c>
      <c r="J34" s="749" t="s">
        <v>18124</v>
      </c>
      <c r="K34" s="749" t="s">
        <v>18124</v>
      </c>
      <c r="L34" s="749" t="s">
        <v>18124</v>
      </c>
      <c r="M34" s="749" t="s">
        <v>18124</v>
      </c>
      <c r="N34" s="749" t="s">
        <v>18124</v>
      </c>
      <c r="O34" s="749" t="s">
        <v>18124</v>
      </c>
      <c r="P34" s="749" t="s">
        <v>18124</v>
      </c>
      <c r="Q34" s="749" t="s">
        <v>18124</v>
      </c>
      <c r="R34" s="547"/>
      <c r="S34" s="756"/>
      <c r="T34" s="756"/>
      <c r="U34" s="756"/>
      <c r="V34" s="756"/>
      <c r="W34" s="756"/>
      <c r="X34" s="757"/>
      <c r="Y34" s="210"/>
      <c r="Z34" s="211"/>
      <c r="AA34" s="210"/>
      <c r="AB34" s="211"/>
    </row>
    <row r="35" spans="1:29" x14ac:dyDescent="0.25">
      <c r="A35" s="565" t="str">
        <f ca="1">INDIRECT("Z_ML_16_"&amp;IDIOMA)</f>
        <v>DESACTIVAR</v>
      </c>
      <c r="B35" s="543"/>
      <c r="C35" s="44"/>
      <c r="D35" s="749" t="s">
        <v>18124</v>
      </c>
      <c r="E35" s="749" t="s">
        <v>18124</v>
      </c>
      <c r="F35" s="749" t="s">
        <v>18124</v>
      </c>
      <c r="G35" s="749" t="s">
        <v>18124</v>
      </c>
      <c r="H35" s="749" t="s">
        <v>18124</v>
      </c>
      <c r="I35" s="749" t="s">
        <v>18124</v>
      </c>
      <c r="J35" s="749" t="s">
        <v>18124</v>
      </c>
      <c r="K35" s="749" t="s">
        <v>18124</v>
      </c>
      <c r="L35" s="749" t="s">
        <v>18124</v>
      </c>
      <c r="M35" s="749" t="s">
        <v>18124</v>
      </c>
      <c r="N35" s="749" t="s">
        <v>18124</v>
      </c>
      <c r="O35" s="749" t="s">
        <v>18124</v>
      </c>
      <c r="P35" s="749" t="s">
        <v>18124</v>
      </c>
      <c r="Q35" s="749" t="s">
        <v>18124</v>
      </c>
      <c r="R35" s="547"/>
      <c r="S35" s="756"/>
      <c r="T35" s="756"/>
      <c r="U35" s="756"/>
      <c r="V35" s="756"/>
      <c r="W35" s="756"/>
      <c r="X35" s="757"/>
      <c r="Y35" s="707" t="s">
        <v>18689</v>
      </c>
      <c r="Z35" s="710">
        <f>Z33+1</f>
        <v>6</v>
      </c>
      <c r="AA35" s="707"/>
      <c r="AB35" s="710">
        <f>AB33+1</f>
        <v>12</v>
      </c>
    </row>
    <row r="36" spans="1:29" ht="9.9499999999999993" customHeight="1" thickBot="1" x14ac:dyDescent="0.3">
      <c r="A36" s="579">
        <f>COUNTA(Y5:Y35)+COUNTA(AA5:AA35)</f>
        <v>28</v>
      </c>
      <c r="B36" s="580"/>
      <c r="C36" s="581"/>
      <c r="D36" s="550"/>
      <c r="E36" s="550"/>
      <c r="F36" s="550"/>
      <c r="G36" s="550"/>
      <c r="H36" s="550"/>
      <c r="I36" s="550"/>
      <c r="J36" s="550"/>
      <c r="K36" s="550"/>
      <c r="L36" s="550"/>
      <c r="M36" s="550"/>
      <c r="N36" s="550"/>
      <c r="O36" s="550"/>
      <c r="P36" s="550"/>
      <c r="Q36" s="550"/>
      <c r="R36" s="552"/>
      <c r="S36" s="758"/>
      <c r="T36" s="758"/>
      <c r="U36" s="758"/>
      <c r="V36" s="758"/>
      <c r="W36" s="758"/>
      <c r="X36" s="759"/>
    </row>
    <row r="37" spans="1:29" s="2" customFormat="1" ht="30" hidden="1" customHeight="1" thickTop="1" thickBot="1" x14ac:dyDescent="0.3">
      <c r="B37" s="479">
        <v>3</v>
      </c>
      <c r="C37" s="480">
        <v>4</v>
      </c>
      <c r="D37" s="481" t="s">
        <v>101</v>
      </c>
      <c r="E37" s="481"/>
      <c r="F37" s="481"/>
      <c r="G37" s="481"/>
      <c r="H37" s="481"/>
      <c r="I37" s="481"/>
      <c r="J37" s="482" t="s">
        <v>105</v>
      </c>
      <c r="K37" s="483" t="s">
        <v>4</v>
      </c>
      <c r="L37" s="484"/>
      <c r="M37" s="485" t="s">
        <v>98</v>
      </c>
      <c r="N37" s="485" t="s">
        <v>17908</v>
      </c>
      <c r="O37" s="486" t="s">
        <v>100</v>
      </c>
      <c r="P37" s="487" t="s">
        <v>99</v>
      </c>
      <c r="Q37" s="488" t="s">
        <v>5</v>
      </c>
      <c r="R37" s="481"/>
      <c r="S37" s="481"/>
      <c r="T37" s="481"/>
      <c r="U37" s="481"/>
      <c r="V37" s="481"/>
      <c r="W37" s="481"/>
      <c r="X37" s="489"/>
      <c r="Z37" s="205"/>
      <c r="AC37"/>
    </row>
    <row r="38" spans="1:29" s="2" customFormat="1" hidden="1" x14ac:dyDescent="0.25">
      <c r="A38" s="4"/>
      <c r="B38" s="490">
        <v>1</v>
      </c>
      <c r="C38" s="491"/>
      <c r="D38" s="491"/>
      <c r="E38" s="491"/>
      <c r="F38" s="491"/>
      <c r="G38" s="491"/>
      <c r="H38" s="491"/>
      <c r="I38" s="491"/>
      <c r="J38" s="492" t="str">
        <f ca="1">INDIRECT("Z_DG_30_1_"&amp;IDIOMA)</f>
        <v xml:space="preserve">Opción Múltiple 1R </v>
      </c>
      <c r="K38" s="493" t="s">
        <v>6</v>
      </c>
      <c r="L38" s="494">
        <f ca="1">N38-M38+1</f>
        <v>1</v>
      </c>
      <c r="M38" s="495">
        <f ca="1">IF(INDIRECT("'Datos "&amp;K38&amp;"'!N_Preguntas")=0,0,INDIRECT("N_I_"&amp;K38))</f>
        <v>0</v>
      </c>
      <c r="N38" s="496">
        <f ca="1">MAX(M38+INDIRECT("'Datos "&amp;K38&amp;"'!N_Preguntas")-1,0)</f>
        <v>0</v>
      </c>
      <c r="O38" s="81">
        <v>-100</v>
      </c>
      <c r="P38" s="82">
        <v>101</v>
      </c>
      <c r="Q38" s="497" t="s">
        <v>7</v>
      </c>
      <c r="R38" s="491"/>
      <c r="S38" s="491"/>
      <c r="T38" s="491"/>
      <c r="U38" s="498" t="str">
        <f>IF(OR(NUMERAR_R="",NUMERAR_R="none"),"Las respuestas no tendrán numeración.",NUMERAR_R)</f>
        <v>abc</v>
      </c>
      <c r="V38" s="491"/>
      <c r="W38" s="491"/>
      <c r="X38" s="499">
        <v>6</v>
      </c>
      <c r="Y38" s="416">
        <v>0</v>
      </c>
      <c r="Z38" s="205"/>
      <c r="AC38"/>
    </row>
    <row r="39" spans="1:29" s="2" customFormat="1" hidden="1" x14ac:dyDescent="0.25">
      <c r="A39" s="4"/>
      <c r="B39" s="500">
        <v>2</v>
      </c>
      <c r="C39" s="501"/>
      <c r="D39" s="501"/>
      <c r="E39" s="501"/>
      <c r="F39" s="501"/>
      <c r="G39" s="501"/>
      <c r="H39" s="501"/>
      <c r="I39" s="501"/>
      <c r="J39" s="502" t="str">
        <f ca="1">INDIRECT("Z_DG_30_2_"&amp;IDIOMA)</f>
        <v xml:space="preserve">Opción Múltiple +R </v>
      </c>
      <c r="K39" s="503" t="s">
        <v>102</v>
      </c>
      <c r="L39" s="504">
        <f t="shared" ref="L39:L45" ca="1" si="0">N39-M39+1</f>
        <v>1</v>
      </c>
      <c r="M39" s="505">
        <f t="shared" ref="M39:M45" ca="1" si="1">IF(INDIRECT("'Datos "&amp;K39&amp;"'!N_Preguntas")=0,0,INDIRECT("'Datos "&amp;K39&amp;"'!A4"))</f>
        <v>0</v>
      </c>
      <c r="N39" s="506">
        <f t="shared" ref="N39:N45" ca="1" si="2">MAX(M39+INDIRECT("'Datos "&amp;K39&amp;"'!N_Preguntas")-1,0)</f>
        <v>0</v>
      </c>
      <c r="O39" s="83">
        <v>10</v>
      </c>
      <c r="P39" s="84">
        <v>201</v>
      </c>
      <c r="Q39" s="507" t="s">
        <v>20</v>
      </c>
      <c r="R39" s="501"/>
      <c r="S39" s="501"/>
      <c r="T39" s="501"/>
      <c r="U39" s="508"/>
      <c r="V39" s="509"/>
      <c r="W39" s="501"/>
      <c r="X39" s="510">
        <v>6</v>
      </c>
      <c r="Y39" s="416">
        <v>0</v>
      </c>
      <c r="Z39" s="205"/>
      <c r="AC39"/>
    </row>
    <row r="40" spans="1:29" s="2" customFormat="1" hidden="1" x14ac:dyDescent="0.25">
      <c r="A40" s="4"/>
      <c r="B40" s="500">
        <v>3</v>
      </c>
      <c r="C40" s="501"/>
      <c r="D40" s="501"/>
      <c r="E40" s="501"/>
      <c r="F40" s="501"/>
      <c r="G40" s="501"/>
      <c r="H40" s="501"/>
      <c r="I40" s="501"/>
      <c r="J40" s="502" t="str">
        <f ca="1">INDIRECT("Z_DG_30_3_"&amp;IDIOMA)</f>
        <v>Verdadero/Falso</v>
      </c>
      <c r="K40" s="503" t="s">
        <v>8</v>
      </c>
      <c r="L40" s="504">
        <f t="shared" ca="1" si="0"/>
        <v>1</v>
      </c>
      <c r="M40" s="505">
        <f t="shared" ca="1" si="1"/>
        <v>0</v>
      </c>
      <c r="N40" s="506">
        <f t="shared" ca="1" si="2"/>
        <v>0</v>
      </c>
      <c r="O40" s="83">
        <v>0</v>
      </c>
      <c r="P40" s="84">
        <v>301</v>
      </c>
      <c r="Q40" s="507" t="s">
        <v>9</v>
      </c>
      <c r="R40" s="501"/>
      <c r="S40" s="501"/>
      <c r="T40" s="501"/>
      <c r="U40" s="508" t="str">
        <f ca="1">IF(BARAJAR_R="true",INDIRECT("Z_DG_27_1_"&amp;IDIOMA),INDIRECT("Z_DG_27_2_"&amp;IDIOMA))</f>
        <v>Las respuestas se barajarán.</v>
      </c>
      <c r="V40" s="501"/>
      <c r="W40" s="501"/>
      <c r="X40" s="510">
        <v>2</v>
      </c>
      <c r="Y40" s="216" t="b">
        <v>0</v>
      </c>
      <c r="Z40" s="205"/>
      <c r="AC40"/>
    </row>
    <row r="41" spans="1:29" s="2" customFormat="1" ht="15.75" hidden="1" x14ac:dyDescent="0.25">
      <c r="A41" s="128"/>
      <c r="B41" s="500">
        <v>4</v>
      </c>
      <c r="C41" s="501"/>
      <c r="D41" s="501"/>
      <c r="E41" s="501"/>
      <c r="F41" s="501"/>
      <c r="G41" s="501"/>
      <c r="H41" s="501"/>
      <c r="I41" s="501"/>
      <c r="J41" s="502" t="str">
        <f ca="1">INDIRECT("Z_DG_30_4_"&amp;IDIOMA)</f>
        <v>Emparejar</v>
      </c>
      <c r="K41" s="503" t="s">
        <v>146</v>
      </c>
      <c r="L41" s="504">
        <f t="shared" ca="1" si="0"/>
        <v>1</v>
      </c>
      <c r="M41" s="505">
        <f t="shared" ca="1" si="1"/>
        <v>0</v>
      </c>
      <c r="N41" s="506">
        <f t="shared" ca="1" si="2"/>
        <v>0</v>
      </c>
      <c r="O41" s="83">
        <v>-100</v>
      </c>
      <c r="P41" s="84">
        <v>401</v>
      </c>
      <c r="Q41" s="507">
        <v>123</v>
      </c>
      <c r="R41" s="501"/>
      <c r="S41" s="501"/>
      <c r="T41" s="501"/>
      <c r="U41" s="511" t="s">
        <v>12</v>
      </c>
      <c r="V41" s="501"/>
      <c r="W41" s="501"/>
      <c r="X41" s="510">
        <v>24</v>
      </c>
      <c r="Y41" s="2" t="str">
        <f ca="1">INDIRECT("Z_TX_71_"&amp;IDIOMA)</f>
        <v>No</v>
      </c>
      <c r="Z41" s="205"/>
      <c r="AC41"/>
    </row>
    <row r="42" spans="1:29" s="2" customFormat="1" hidden="1" x14ac:dyDescent="0.25">
      <c r="A42" s="4"/>
      <c r="B42" s="500">
        <v>5</v>
      </c>
      <c r="C42" s="501"/>
      <c r="D42" s="501"/>
      <c r="E42" s="501"/>
      <c r="F42" s="501"/>
      <c r="G42" s="501"/>
      <c r="H42" s="501"/>
      <c r="I42" s="501"/>
      <c r="J42" s="502" t="str">
        <f ca="1">INDIRECT("Z_DG_30_5_"&amp;IDIOMA)</f>
        <v>Respuesta Corta</v>
      </c>
      <c r="K42" s="503" t="s">
        <v>14</v>
      </c>
      <c r="L42" s="504">
        <f t="shared" ca="1" si="0"/>
        <v>1</v>
      </c>
      <c r="M42" s="505">
        <f t="shared" ca="1" si="1"/>
        <v>0</v>
      </c>
      <c r="N42" s="506">
        <f t="shared" ca="1" si="2"/>
        <v>0</v>
      </c>
      <c r="O42" s="83">
        <v>-100</v>
      </c>
      <c r="P42" s="84">
        <v>501</v>
      </c>
      <c r="Q42" s="507" t="s">
        <v>15</v>
      </c>
      <c r="R42" s="501"/>
      <c r="S42" s="501"/>
      <c r="T42" s="501"/>
      <c r="U42" s="511" t="s">
        <v>16</v>
      </c>
      <c r="V42" s="501"/>
      <c r="W42" s="501"/>
      <c r="X42" s="510">
        <v>24</v>
      </c>
      <c r="Y42" s="2" t="str">
        <f ca="1">INDIRECT("Z_TX_72_"&amp;IDIOMA)</f>
        <v>Sí, cambiar a gris.</v>
      </c>
      <c r="Z42" s="205"/>
      <c r="AC42"/>
    </row>
    <row r="43" spans="1:29" s="2" customFormat="1" hidden="1" x14ac:dyDescent="0.25">
      <c r="A43" s="4"/>
      <c r="B43" s="500">
        <v>6</v>
      </c>
      <c r="C43" s="501"/>
      <c r="D43" s="501"/>
      <c r="E43" s="501"/>
      <c r="F43" s="501"/>
      <c r="G43" s="501"/>
      <c r="H43" s="501"/>
      <c r="I43" s="501"/>
      <c r="J43" s="502" t="str">
        <f ca="1">INDIRECT("Z_DG_30_6_"&amp;IDIOMA)</f>
        <v>Palabra Perdida</v>
      </c>
      <c r="K43" s="503" t="s">
        <v>18</v>
      </c>
      <c r="L43" s="504">
        <f t="shared" ca="1" si="0"/>
        <v>1</v>
      </c>
      <c r="M43" s="505">
        <f t="shared" ca="1" si="1"/>
        <v>0</v>
      </c>
      <c r="N43" s="506">
        <f t="shared" ca="1" si="2"/>
        <v>0</v>
      </c>
      <c r="O43" s="83">
        <v>10</v>
      </c>
      <c r="P43" s="84">
        <v>601</v>
      </c>
      <c r="Q43" s="507" t="s">
        <v>19</v>
      </c>
      <c r="R43" s="501"/>
      <c r="S43" s="501"/>
      <c r="T43" s="501"/>
      <c r="U43" s="508" t="str">
        <f ca="1">INDIRECT("Z_DG_28_1_"&amp;IDIOMA)</f>
        <v>(una respuesta)</v>
      </c>
      <c r="V43" s="509"/>
      <c r="W43" s="501"/>
      <c r="X43" s="510">
        <v>24</v>
      </c>
      <c r="Y43" s="2" t="str">
        <f ca="1">INDIRECT("Z_TX_73_"&amp;IDIOMA)</f>
        <v>Sí, tachar en rojo.</v>
      </c>
      <c r="Z43" s="205"/>
      <c r="AC43"/>
    </row>
    <row r="44" spans="1:29" s="2" customFormat="1" hidden="1" x14ac:dyDescent="0.25">
      <c r="A44" s="4"/>
      <c r="B44" s="500">
        <v>7</v>
      </c>
      <c r="C44" s="501"/>
      <c r="D44" s="501"/>
      <c r="E44" s="501"/>
      <c r="F44" s="501"/>
      <c r="G44" s="501"/>
      <c r="H44" s="501"/>
      <c r="I44" s="501"/>
      <c r="J44" s="502" t="str">
        <f ca="1">INDIRECT("Z_DG_30_7_"&amp;IDIOMA)</f>
        <v>Ensayo</v>
      </c>
      <c r="K44" s="503" t="s">
        <v>907</v>
      </c>
      <c r="L44" s="504">
        <f t="shared" ca="1" si="0"/>
        <v>1</v>
      </c>
      <c r="M44" s="505">
        <f t="shared" ca="1" si="1"/>
        <v>0</v>
      </c>
      <c r="N44" s="506">
        <f t="shared" ca="1" si="2"/>
        <v>0</v>
      </c>
      <c r="O44" s="83">
        <v>-100</v>
      </c>
      <c r="P44" s="84">
        <v>701</v>
      </c>
      <c r="Q44" s="507"/>
      <c r="R44" s="501"/>
      <c r="S44" s="501"/>
      <c r="T44" s="501"/>
      <c r="U44" s="508" t="str">
        <f ca="1">INDIRECT("Z_DG_28_2_"&amp;IDIOMA)</f>
        <v>(varias respuestas)</v>
      </c>
      <c r="V44" s="509"/>
      <c r="W44" s="501"/>
      <c r="X44" s="510">
        <v>1</v>
      </c>
      <c r="Y44" s="2" t="str">
        <f ca="1">INDIRECT("Z_TX_69_"&amp;IDIOMA)</f>
        <v>Haga clic en las etiquetas de texto para alternar el color: negro/gris. &lt;br&gt;
Haga clic en los botones para seleccionar la respuesta.</v>
      </c>
      <c r="Z44" s="205"/>
      <c r="AC44"/>
    </row>
    <row r="45" spans="1:29" s="2" customFormat="1" ht="15.75" hidden="1" thickBot="1" x14ac:dyDescent="0.3">
      <c r="A45" s="4"/>
      <c r="B45" s="512">
        <v>8</v>
      </c>
      <c r="C45" s="513"/>
      <c r="D45" s="513"/>
      <c r="E45" s="513"/>
      <c r="F45" s="513"/>
      <c r="G45" s="513"/>
      <c r="H45" s="513"/>
      <c r="I45" s="513"/>
      <c r="J45" s="514" t="str">
        <f ca="1">INDIRECT("Z_DG_30_8_"&amp;IDIOMA)</f>
        <v>Cloze</v>
      </c>
      <c r="K45" s="515" t="s">
        <v>1020</v>
      </c>
      <c r="L45" s="516">
        <f t="shared" ca="1" si="0"/>
        <v>1</v>
      </c>
      <c r="M45" s="505">
        <f t="shared" ca="1" si="1"/>
        <v>0</v>
      </c>
      <c r="N45" s="506">
        <f t="shared" ca="1" si="2"/>
        <v>0</v>
      </c>
      <c r="O45" s="83">
        <v>-10</v>
      </c>
      <c r="P45" s="84">
        <v>801</v>
      </c>
      <c r="Q45" s="517"/>
      <c r="R45" s="513"/>
      <c r="S45" s="513"/>
      <c r="T45" s="513"/>
      <c r="U45" s="518"/>
      <c r="V45" s="519"/>
      <c r="W45" s="513"/>
      <c r="X45" s="520"/>
      <c r="Y45" s="2" t="str">
        <f ca="1">INDIRECT("Z_TX_70_"&amp;IDIOMA)</f>
        <v xml:space="preserve">Haga clic en las etiquetas de texto para alternar: normal/rojo ondulado. &lt;br&gt;
Haga clic en los botones para seleccionar la respuesta. </v>
      </c>
      <c r="Z45" s="205"/>
      <c r="AC45"/>
    </row>
    <row r="46" spans="1:29" s="2" customFormat="1" ht="15.75" hidden="1" thickBot="1" x14ac:dyDescent="0.3">
      <c r="A46" s="4"/>
      <c r="B46" s="79">
        <v>1</v>
      </c>
      <c r="C46" s="521"/>
      <c r="D46" s="521"/>
      <c r="E46" s="521"/>
      <c r="F46" s="521"/>
      <c r="G46" s="522" t="str">
        <f ca="1">UPPER(Tipo_Cuestionario_Nom)</f>
        <v xml:space="preserve">OPCIÓN MÚLTIPLE 1R </v>
      </c>
      <c r="H46" s="521"/>
      <c r="I46" s="521"/>
      <c r="J46" s="523" t="str">
        <f ca="1">VLOOKUP($B$46,$B$38:$O$45,9,0)</f>
        <v xml:space="preserve">Opción Múltiple 1R </v>
      </c>
      <c r="K46" s="524" t="str">
        <f>VLOOKUP($B$46,$B$38:$O$45,10,0)</f>
        <v>OM</v>
      </c>
      <c r="L46" s="525">
        <f ca="1">MAX(L38:L45)</f>
        <v>1</v>
      </c>
      <c r="M46" s="524">
        <f ca="1">VLOOKUP(Tipo_Cuestionario_Num,$B$38:$N$45,12,0)</f>
        <v>0</v>
      </c>
      <c r="N46" s="524">
        <f ca="1">VLOOKUP(Tipo_Cuestionario_Num,$B$38:$O$45,13,0)</f>
        <v>0</v>
      </c>
      <c r="O46" s="526">
        <f>N_FINAL-N_INICIAL+1</f>
        <v>1</v>
      </c>
      <c r="P46" s="80">
        <v>1</v>
      </c>
      <c r="Q46" s="527" t="s">
        <v>21</v>
      </c>
      <c r="R46" s="521"/>
      <c r="S46" s="521"/>
      <c r="T46" s="521"/>
      <c r="U46" s="521"/>
      <c r="V46" s="521"/>
      <c r="W46" s="521"/>
      <c r="X46" s="528">
        <f>VLOOKUP(Tipo_Cuestionario_Num,$B$38:$X$45,23,0)</f>
        <v>6</v>
      </c>
      <c r="Y46" s="2" t="str">
        <f ca="1">IF(Marcar_RI=Y42,Y44,Y45)</f>
        <v xml:space="preserve">Haga clic en las etiquetas de texto para alternar: normal/rojo ondulado. &lt;br&gt;
Haga clic en los botones para seleccionar la respuesta. </v>
      </c>
      <c r="Z46" s="205"/>
      <c r="AC46"/>
    </row>
    <row r="47" spans="1:29" s="2" customFormat="1" ht="15" hidden="1" customHeight="1" x14ac:dyDescent="0.25">
      <c r="B47" s="42">
        <v>1</v>
      </c>
      <c r="C47" s="42"/>
      <c r="D47" s="42"/>
      <c r="E47" s="42"/>
      <c r="F47" s="42"/>
      <c r="G47" s="42"/>
      <c r="H47" s="42"/>
      <c r="I47" s="42"/>
      <c r="J47" s="42"/>
      <c r="K47" s="42"/>
      <c r="L47" s="42"/>
      <c r="M47" s="42"/>
      <c r="N47" s="42"/>
      <c r="O47" s="529" t="s">
        <v>22</v>
      </c>
      <c r="P47" s="530">
        <f ca="1">SUM(N38:N45)</f>
        <v>0</v>
      </c>
      <c r="Q47" s="42"/>
      <c r="R47" s="42"/>
      <c r="S47" s="42"/>
      <c r="T47" s="42"/>
      <c r="U47" s="42"/>
      <c r="V47" s="42"/>
      <c r="W47" s="42"/>
      <c r="X47" s="42"/>
      <c r="Y47" s="209" t="str">
        <f>"$Y$48:$Y$"&amp;67-COUNTIF(Y48:Y67,"")</f>
        <v>$Y$48:$Y$67</v>
      </c>
      <c r="Z47" s="205"/>
      <c r="AA47" s="209" t="str">
        <f>"$AA48:$AA$"&amp;59-COUNTIF(AA48:AA59,"")</f>
        <v>$AA48:$AA$55</v>
      </c>
      <c r="AC47"/>
    </row>
    <row r="48" spans="1:29" ht="15" hidden="1" customHeight="1" x14ac:dyDescent="0.25">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471" t="str">
        <f>IF(Categ_01="","",Categ_01)</f>
        <v>T 01</v>
      </c>
      <c r="AA48" s="471" t="str">
        <f>IF(SubCat_01="","",SubCat_01)</f>
        <v>01_OM</v>
      </c>
    </row>
    <row r="49" spans="2:27" ht="15" hidden="1" customHeight="1" x14ac:dyDescent="0.25">
      <c r="B49" s="147"/>
      <c r="C49" s="147"/>
      <c r="D49" s="147"/>
      <c r="E49" s="147"/>
      <c r="F49" s="147"/>
      <c r="G49" s="147"/>
      <c r="H49" s="147"/>
      <c r="I49" s="147"/>
      <c r="J49" s="147"/>
      <c r="K49" s="147"/>
      <c r="L49" s="147"/>
      <c r="M49" s="147"/>
      <c r="N49" s="147"/>
      <c r="O49" s="147"/>
      <c r="P49" s="147"/>
      <c r="Q49" s="147"/>
      <c r="R49" s="147"/>
      <c r="S49" s="147"/>
      <c r="T49" s="147"/>
      <c r="U49" s="147"/>
      <c r="V49" s="147"/>
      <c r="W49" s="147"/>
      <c r="X49" s="147"/>
      <c r="Y49" s="471" t="str">
        <f>IF(Categ_02="","",Categ_02)</f>
        <v>T 02</v>
      </c>
      <c r="AA49" s="471" t="str">
        <f>IF(SubCat_02="","",SubCat_02)</f>
        <v>02_O2</v>
      </c>
    </row>
    <row r="50" spans="2:27" ht="15" hidden="1" customHeight="1" x14ac:dyDescent="0.25">
      <c r="B50" s="147"/>
      <c r="C50" s="147"/>
      <c r="D50" s="147"/>
      <c r="E50" s="147"/>
      <c r="F50" s="147"/>
      <c r="G50" s="147"/>
      <c r="H50" s="147"/>
      <c r="I50" s="147"/>
      <c r="J50" s="147"/>
      <c r="K50" s="147"/>
      <c r="L50" s="147"/>
      <c r="M50" s="147"/>
      <c r="N50" s="147"/>
      <c r="O50" s="147"/>
      <c r="P50" s="147"/>
      <c r="Q50" s="147"/>
      <c r="R50" s="147"/>
      <c r="S50" s="147"/>
      <c r="T50" s="147"/>
      <c r="U50" s="147"/>
      <c r="V50" s="147"/>
      <c r="W50" s="147"/>
      <c r="X50" s="147"/>
      <c r="Y50" s="471" t="str">
        <f>IF(Categ_03="","",Categ_03)</f>
        <v>T 03</v>
      </c>
      <c r="AA50" s="471" t="str">
        <f>IF(SubCat_03="","",SubCat_03)</f>
        <v>03_VF</v>
      </c>
    </row>
    <row r="51" spans="2:27" ht="15" hidden="1" customHeight="1" x14ac:dyDescent="0.25">
      <c r="B51" s="147"/>
      <c r="C51" s="147"/>
      <c r="D51" s="147"/>
      <c r="E51" s="147"/>
      <c r="F51" s="147"/>
      <c r="G51" s="147"/>
      <c r="H51" s="147"/>
      <c r="I51" s="147"/>
      <c r="J51" s="147"/>
      <c r="K51" s="147"/>
      <c r="L51" s="147"/>
      <c r="M51" s="147"/>
      <c r="N51" s="147"/>
      <c r="O51" s="147"/>
      <c r="P51" s="147"/>
      <c r="Q51" s="147"/>
      <c r="R51" s="147"/>
      <c r="S51" s="147"/>
      <c r="T51" s="147"/>
      <c r="U51" s="147"/>
      <c r="V51" s="147"/>
      <c r="W51" s="147"/>
      <c r="X51" s="147"/>
      <c r="Y51" s="471" t="str">
        <f>IF(Categ_04="","",Categ_04)</f>
        <v>T 04</v>
      </c>
      <c r="AA51" s="471" t="str">
        <f>IF(SubCat_04="","",SubCat_04)</f>
        <v>04_EM</v>
      </c>
    </row>
    <row r="52" spans="2:27" ht="15" hidden="1" customHeight="1" x14ac:dyDescent="0.25">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471" t="str">
        <f>IF(Categ_05="","",Categ_05)</f>
        <v>T 05</v>
      </c>
      <c r="AA52" s="471" t="str">
        <f>IF(SubCat_05="","",SubCat_05)</f>
        <v>05_RC</v>
      </c>
    </row>
    <row r="53" spans="2:27" hidden="1" x14ac:dyDescent="0.25">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471" t="str">
        <f>IF(Categ_06="","",Categ_06)</f>
        <v>T 06</v>
      </c>
      <c r="AA53" s="471" t="str">
        <f>IF(SubCat_06="","",SubCat_06)</f>
        <v>06_PP</v>
      </c>
    </row>
    <row r="54" spans="2:27" hidden="1" x14ac:dyDescent="0.25">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471" t="str">
        <f>IF(Categ_07="","",Categ_07)</f>
        <v>T 07</v>
      </c>
      <c r="AA54" s="471" t="str">
        <f>IF(SubCat_07="","",SubCat_07)</f>
        <v>07_EN</v>
      </c>
    </row>
    <row r="55" spans="2:27" hidden="1" x14ac:dyDescent="0.25">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471" t="str">
        <f>IF(Categ_08="","",Categ_08)</f>
        <v>T 08</v>
      </c>
      <c r="AA55" s="471" t="str">
        <f>IF(SubCat_08="","",SubCat_08)</f>
        <v>08_CL</v>
      </c>
    </row>
    <row r="56" spans="2:27" hidden="1" x14ac:dyDescent="0.25">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471" t="str">
        <f>IF(Categ_09="","",Categ_09)</f>
        <v>T 09</v>
      </c>
      <c r="AA56" s="471" t="str">
        <f>IF(SubCat_09="","",SubCat_09)</f>
        <v/>
      </c>
    </row>
    <row r="57" spans="2:27" hidden="1" x14ac:dyDescent="0.25">
      <c r="Y57" s="471" t="str">
        <f>IF(Categ_10="","",Categ_10)</f>
        <v>T 10</v>
      </c>
      <c r="AA57" s="471" t="str">
        <f>IF(SubCat_10="","",SubCat_10)</f>
        <v/>
      </c>
    </row>
    <row r="58" spans="2:27" hidden="1" x14ac:dyDescent="0.25">
      <c r="Y58" s="471" t="str">
        <f>IF(Categ_11="","",Categ_11)</f>
        <v>T 11</v>
      </c>
      <c r="AA58" s="471" t="str">
        <f>IF(SubCat_11="","",SubCat_11)</f>
        <v/>
      </c>
    </row>
    <row r="59" spans="2:27" hidden="1" x14ac:dyDescent="0.25">
      <c r="Y59" s="471" t="str">
        <f>IF(Categ_12="","",Categ_12)</f>
        <v>T 12</v>
      </c>
      <c r="AA59" s="471" t="str">
        <f>IF(SubCat_12="","",SubCat_12)</f>
        <v/>
      </c>
    </row>
    <row r="60" spans="2:27" hidden="1" x14ac:dyDescent="0.25">
      <c r="Y60" s="471" t="str">
        <f>IF(Categ_13="","",Categ_13)</f>
        <v>T 13</v>
      </c>
    </row>
    <row r="61" spans="2:27" hidden="1" x14ac:dyDescent="0.25">
      <c r="Y61" s="471" t="str">
        <f>IF(Categ_14="","",Categ_14)</f>
        <v>T 14</v>
      </c>
    </row>
    <row r="62" spans="2:27" hidden="1" x14ac:dyDescent="0.25">
      <c r="Y62" s="471" t="str">
        <f>IF(Categ_15="","",Categ_15)</f>
        <v>T 15</v>
      </c>
    </row>
    <row r="63" spans="2:27" hidden="1" x14ac:dyDescent="0.25">
      <c r="Y63" s="471" t="str">
        <f>IF(Categ_16="","",Categ_16)</f>
        <v>T 16</v>
      </c>
    </row>
    <row r="64" spans="2:27" hidden="1" x14ac:dyDescent="0.25">
      <c r="Y64" s="471" t="str">
        <f>IF(Categ_17="","",Categ_17)</f>
        <v>T 17</v>
      </c>
    </row>
    <row r="65" spans="25:25" hidden="1" x14ac:dyDescent="0.25">
      <c r="Y65" s="471" t="str">
        <f>IF(Categ_18="","",Categ_18)</f>
        <v>T 18</v>
      </c>
    </row>
    <row r="66" spans="25:25" hidden="1" x14ac:dyDescent="0.25">
      <c r="Y66" s="471" t="str">
        <f>IF(Categ_19="","",Categ_19)</f>
        <v>T 19</v>
      </c>
    </row>
    <row r="67" spans="25:25" hidden="1" x14ac:dyDescent="0.25">
      <c r="Y67" s="471" t="str">
        <f>IF(Categ_20="","",Categ_20)</f>
        <v>T 20</v>
      </c>
    </row>
    <row r="68" spans="25:25" ht="5.0999999999999996" customHeight="1" thickTop="1" x14ac:dyDescent="0.25"/>
    <row r="69" spans="25:25" hidden="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8TFIDqp8rpm/KPMlUHs/riPbgv0AbvdJWVYBtj92PSYumMDrru86GeR8qb+YxrBW7mMyCpnP0yCo2QPaxqrdEw==" saltValue="0ySIbOTRA/s5zR4MaUrqew==" spinCount="100000" sheet="1" objects="1" scenarios="1" selectLockedCells="1"/>
  <dataConsolidate/>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S21:W21"/>
    <mergeCell ref="S23:W23"/>
    <mergeCell ref="B1:O3"/>
    <mergeCell ref="P5:Q5"/>
    <mergeCell ref="A1:A3"/>
    <mergeCell ref="K21:Q21"/>
    <mergeCell ref="K19:Q19"/>
    <mergeCell ref="C5:D8"/>
    <mergeCell ref="C11:D13"/>
    <mergeCell ref="E5:J5"/>
    <mergeCell ref="E7:J7"/>
    <mergeCell ref="E13:J13"/>
    <mergeCell ref="K5:O5"/>
    <mergeCell ref="K7:O7"/>
    <mergeCell ref="K9:O9"/>
    <mergeCell ref="R5:W5"/>
    <mergeCell ref="S7:W7"/>
    <mergeCell ref="U2:W2"/>
    <mergeCell ref="S17:W17"/>
    <mergeCell ref="S19:W19"/>
    <mergeCell ref="R2:S2"/>
    <mergeCell ref="S9:W9"/>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682" priority="58" operator="equal">
      <formula>""</formula>
    </cfRule>
  </conditionalFormatting>
  <conditionalFormatting sqref="K27">
    <cfRule type="cellIs" dxfId="681" priority="102" operator="equal">
      <formula>""</formula>
    </cfRule>
  </conditionalFormatting>
  <conditionalFormatting sqref="R5">
    <cfRule type="expression" dxfId="680" priority="50">
      <formula>OR(P_Min&lt;N_INICIAL,P_Max&gt;N_FINAL)</formula>
    </cfRule>
  </conditionalFormatting>
  <conditionalFormatting sqref="K25">
    <cfRule type="cellIs" dxfId="679" priority="168" operator="lessThan">
      <formula>$M$46</formula>
    </cfRule>
    <cfRule type="cellIs" dxfId="678" priority="169" operator="greaterThan">
      <formula>$N$46</formula>
    </cfRule>
  </conditionalFormatting>
  <conditionalFormatting sqref="K23">
    <cfRule type="cellIs" dxfId="677" priority="166" operator="greaterThan">
      <formula>$N$46</formula>
    </cfRule>
    <cfRule type="cellIs" dxfId="676" priority="167" operator="lessThan">
      <formula>M46</formula>
    </cfRule>
  </conditionalFormatting>
  <conditionalFormatting sqref="M23">
    <cfRule type="cellIs" dxfId="675" priority="165" stopIfTrue="1" operator="notEqual">
      <formula>""</formula>
    </cfRule>
  </conditionalFormatting>
  <conditionalFormatting sqref="P31:Q31 B31 K29 B29">
    <cfRule type="expression" dxfId="674" priority="202" stopIfTrue="1">
      <formula>AND($B$46&lt;&gt;$B$38,$B$46&lt;&gt;$B$39)</formula>
    </cfRule>
  </conditionalFormatting>
  <conditionalFormatting sqref="B27:K27">
    <cfRule type="expression" dxfId="673" priority="204" stopIfTrue="1">
      <formula>AND($B$46&lt;&gt;$B$38,$B$46&lt;&gt;$B$41,$B$46&lt;&gt;$B$43,$B$46&lt;&gt;$B$39)</formula>
    </cfRule>
  </conditionalFormatting>
  <conditionalFormatting sqref="Y7">
    <cfRule type="expression" dxfId="672" priority="48">
      <formula>AND(Y5="",Y7&lt;&gt;"")</formula>
    </cfRule>
  </conditionalFormatting>
  <conditionalFormatting sqref="Y9">
    <cfRule type="expression" dxfId="671" priority="46">
      <formula>AND(Y7="",Y9&lt;&gt;"")</formula>
    </cfRule>
  </conditionalFormatting>
  <conditionalFormatting sqref="Y11">
    <cfRule type="expression" dxfId="670" priority="45">
      <formula>AND(Y9="",Y11&lt;&gt;"")</formula>
    </cfRule>
  </conditionalFormatting>
  <conditionalFormatting sqref="Y13">
    <cfRule type="expression" dxfId="669" priority="44">
      <formula>AND(Y11="",Y13&lt;&gt;"")</formula>
    </cfRule>
  </conditionalFormatting>
  <conditionalFormatting sqref="Y15">
    <cfRule type="expression" dxfId="668" priority="43">
      <formula>AND(Y13="",Y15&lt;&gt;"")</formula>
    </cfRule>
  </conditionalFormatting>
  <conditionalFormatting sqref="Y17">
    <cfRule type="expression" dxfId="667" priority="42">
      <formula>AND(Y15="",Y17&lt;&gt;"")</formula>
    </cfRule>
  </conditionalFormatting>
  <conditionalFormatting sqref="Y19">
    <cfRule type="expression" dxfId="666" priority="41">
      <formula>AND(Y17="",Y19&lt;&gt;"")</formula>
    </cfRule>
  </conditionalFormatting>
  <conditionalFormatting sqref="Y21">
    <cfRule type="expression" dxfId="665" priority="40">
      <formula>AND(Y19="",Y21&lt;&gt;"")</formula>
    </cfRule>
  </conditionalFormatting>
  <conditionalFormatting sqref="Y23">
    <cfRule type="expression" dxfId="664" priority="39">
      <formula>AND(Y21="",Y23&lt;&gt;"")</formula>
    </cfRule>
  </conditionalFormatting>
  <conditionalFormatting sqref="AA5">
    <cfRule type="expression" dxfId="663" priority="38">
      <formula>AND(Y23="",AA5&lt;&gt;"")</formula>
    </cfRule>
  </conditionalFormatting>
  <conditionalFormatting sqref="AA7">
    <cfRule type="expression" dxfId="662" priority="37">
      <formula>AND(AA5="",AA7&lt;&gt;"")</formula>
    </cfRule>
  </conditionalFormatting>
  <conditionalFormatting sqref="AA9">
    <cfRule type="expression" dxfId="661" priority="36">
      <formula>AND(AA7="",AA9&lt;&gt;"")</formula>
    </cfRule>
  </conditionalFormatting>
  <conditionalFormatting sqref="AA11">
    <cfRule type="expression" dxfId="660" priority="35">
      <formula>AND(AA9="",AA11&lt;&gt;"")</formula>
    </cfRule>
  </conditionalFormatting>
  <conditionalFormatting sqref="AA13">
    <cfRule type="expression" dxfId="659" priority="34">
      <formula>AND(AA11="",AA13&lt;&gt;"")</formula>
    </cfRule>
  </conditionalFormatting>
  <conditionalFormatting sqref="AA15">
    <cfRule type="expression" dxfId="658" priority="33">
      <formula>AND(AA13="",AA15&lt;&gt;"")</formula>
    </cfRule>
  </conditionalFormatting>
  <conditionalFormatting sqref="AA17">
    <cfRule type="expression" dxfId="657" priority="32">
      <formula>AND(AA15="",AA17&lt;&gt;"")</formula>
    </cfRule>
  </conditionalFormatting>
  <conditionalFormatting sqref="AA19">
    <cfRule type="expression" dxfId="656" priority="31">
      <formula>AND(AA17="",AA19&lt;&gt;"")</formula>
    </cfRule>
  </conditionalFormatting>
  <conditionalFormatting sqref="AA21">
    <cfRule type="expression" dxfId="655" priority="30">
      <formula>AND(AA19="",AA21&lt;&gt;"")</formula>
    </cfRule>
  </conditionalFormatting>
  <conditionalFormatting sqref="AA23">
    <cfRule type="expression" dxfId="654" priority="29">
      <formula>AND(AA21="",AA23&lt;&gt;"")</formula>
    </cfRule>
  </conditionalFormatting>
  <conditionalFormatting sqref="Y27">
    <cfRule type="expression" dxfId="653" priority="28">
      <formula>AND(Y25="",Y27&lt;&gt;"")</formula>
    </cfRule>
  </conditionalFormatting>
  <conditionalFormatting sqref="Y29">
    <cfRule type="expression" dxfId="652" priority="27">
      <formula>AND(Y27="",Y29&lt;&gt;"")</formula>
    </cfRule>
  </conditionalFormatting>
  <conditionalFormatting sqref="Y31">
    <cfRule type="expression" dxfId="651" priority="26">
      <formula>AND(Y29="",Y31&lt;&gt;"")</formula>
    </cfRule>
  </conditionalFormatting>
  <conditionalFormatting sqref="Y33">
    <cfRule type="expression" dxfId="650" priority="25">
      <formula>AND(Y31="",Y33&lt;&gt;"")</formula>
    </cfRule>
  </conditionalFormatting>
  <conditionalFormatting sqref="Y35">
    <cfRule type="expression" dxfId="649" priority="24">
      <formula>AND(Y33="",Y35&lt;&gt;"")</formula>
    </cfRule>
  </conditionalFormatting>
  <conditionalFormatting sqref="AA27">
    <cfRule type="expression" dxfId="648" priority="22">
      <formula>AND(AA25="",AA27&lt;&gt;"")</formula>
    </cfRule>
  </conditionalFormatting>
  <conditionalFormatting sqref="AA29">
    <cfRule type="expression" dxfId="647" priority="21">
      <formula>AND(AA27="",AA29&lt;&gt;"")</formula>
    </cfRule>
  </conditionalFormatting>
  <conditionalFormatting sqref="AA31">
    <cfRule type="expression" dxfId="646" priority="20">
      <formula>AND(AA29="",AA31&lt;&gt;"")</formula>
    </cfRule>
  </conditionalFormatting>
  <conditionalFormatting sqref="AA33">
    <cfRule type="expression" dxfId="645" priority="19">
      <formula>AND(AA31="",AA33&lt;&gt;"")</formula>
    </cfRule>
  </conditionalFormatting>
  <conditionalFormatting sqref="AA35">
    <cfRule type="expression" dxfId="644" priority="18">
      <formula>AND(AA33="",AA35&lt;&gt;"")</formula>
    </cfRule>
  </conditionalFormatting>
  <conditionalFormatting sqref="AA25">
    <cfRule type="expression" dxfId="643" priority="17">
      <formula>AND(Y35="",AA25&lt;&gt;"")</formula>
    </cfRule>
  </conditionalFormatting>
  <conditionalFormatting sqref="P31">
    <cfRule type="cellIs" dxfId="642" priority="5" operator="equal">
      <formula>""</formula>
    </cfRule>
  </conditionalFormatting>
  <conditionalFormatting sqref="M27:Q29">
    <cfRule type="expression" dxfId="641" priority="1568">
      <formula>$M$23=""</formula>
    </cfRule>
  </conditionalFormatting>
  <conditionalFormatting sqref="D33:Q35">
    <cfRule type="expression" dxfId="640" priority="3">
      <formula>OR($P$31="NO",$K$5&gt;2)</formula>
    </cfRule>
  </conditionalFormatting>
  <conditionalFormatting sqref="Y2">
    <cfRule type="expression" dxfId="639" priority="1">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19050</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22</xdr:row>
                    <xdr:rowOff>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295275</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57" zoomScaleNormal="157" workbookViewId="0">
      <pane xSplit="29" ySplit="73" topLeftCell="AF74" activePane="bottomRight" state="frozen"/>
      <selection activeCell="D3" sqref="D3"/>
      <selection pane="topRight" activeCell="D3" sqref="D3"/>
      <selection pane="bottomLeft" activeCell="D3" sqref="D3"/>
      <selection pane="bottomRight" activeCell="H11" sqref="H11:W15"/>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33" width="11.42578125" style="3" hidden="1" customWidth="1"/>
    <col min="34" max="16384" width="2.7109375" style="3" hidden="1"/>
  </cols>
  <sheetData>
    <row r="1" spans="1:36" ht="2.25" customHeight="1" thickTop="1" x14ac:dyDescent="0.25">
      <c r="A1" s="822" t="str">
        <f ca="1">GENERAL!A1</f>
        <v>CÓDIGOS 
ESPECIALES</v>
      </c>
      <c r="B1" s="830" t="str">
        <f ca="1">APP&amp;" - " &amp;Tipo_1</f>
        <v xml:space="preserve">FastTest PlugIn - Opción Múltiple 1R </v>
      </c>
      <c r="C1" s="831"/>
      <c r="D1" s="831"/>
      <c r="E1" s="831"/>
      <c r="F1" s="831"/>
      <c r="G1" s="831"/>
      <c r="H1" s="831"/>
      <c r="I1" s="831"/>
      <c r="J1" s="831"/>
      <c r="K1" s="831"/>
      <c r="L1" s="110"/>
      <c r="M1" s="110"/>
      <c r="N1" s="110"/>
      <c r="O1" s="110"/>
      <c r="P1" s="110"/>
      <c r="Q1" s="110"/>
      <c r="R1" s="110"/>
      <c r="S1" s="110"/>
      <c r="T1" s="110"/>
      <c r="U1" s="110"/>
      <c r="V1" s="110"/>
      <c r="W1" s="110"/>
      <c r="X1" s="111"/>
      <c r="Y1" s="3"/>
      <c r="AB1" s="3">
        <f>COUNTA(Q7,H9,H11,H17,Q17,T17,H19,Q19,T19,H21,Q21,T21,H23,Q23,T23,H25,Q25,T25,H27,Q27,T27,G33,M33,G35,M35)</f>
        <v>0</v>
      </c>
      <c r="AC1" s="696" t="str">
        <f>IFERROR(HLOOKUP(AC4,$AB$4:AB4,1,0),"OK")</f>
        <v>OK</v>
      </c>
      <c r="AD1" s="696"/>
      <c r="AG1" s="696"/>
      <c r="AJ1" s="696"/>
    </row>
    <row r="2" spans="1:36" ht="24.95" customHeight="1" x14ac:dyDescent="0.25">
      <c r="A2" s="823"/>
      <c r="B2" s="832"/>
      <c r="C2" s="833"/>
      <c r="D2" s="833"/>
      <c r="E2" s="833"/>
      <c r="F2" s="833"/>
      <c r="G2" s="833"/>
      <c r="H2" s="833"/>
      <c r="I2" s="833"/>
      <c r="J2" s="833"/>
      <c r="K2" s="833"/>
      <c r="L2" s="809" t="str">
        <f ca="1">INDIRECT("Z_MS_01_"&amp;IDIOMA)</f>
        <v>DATOS 
GENERALES</v>
      </c>
      <c r="M2" s="810"/>
      <c r="N2" s="814" t="str">
        <f ca="1">INDIRECT("Z_MS_02_"&amp;IDIOMA)</f>
        <v>BANCO 
PREGUNTAS</v>
      </c>
      <c r="O2" s="809"/>
      <c r="P2" s="814" t="str">
        <f ca="1">INDIRECT("Z_MS_03_"&amp;IDIOMA)</f>
        <v>LIMPIAR 
DATOS</v>
      </c>
      <c r="Q2" s="809"/>
      <c r="R2" s="814" t="str">
        <f ca="1">INDIRECT("Z_MS_04_"&amp;IDIOMA)</f>
        <v>GUARDAR 
PREGUNTAS</v>
      </c>
      <c r="S2" s="809"/>
      <c r="T2" s="814" t="str">
        <f ca="1">INDIRECT("Z_MS_05_"&amp;IDIOMA)</f>
        <v>BORRAR 
PREGUNTAS</v>
      </c>
      <c r="U2" s="809"/>
      <c r="V2" s="814" t="str">
        <f ca="1">INDIRECT("Z_MS_06_"&amp;IDIOMA)</f>
        <v>ALMACENAR
FORMULAS</v>
      </c>
      <c r="W2" s="809"/>
      <c r="X2" s="135" t="s">
        <v>125</v>
      </c>
      <c r="Y2" s="226" t="str">
        <f ca="1">INDIRECT("Z_MS_07_"&amp;IDIOMA)</f>
        <v>BORRAR VARIABLES</v>
      </c>
      <c r="Z2" s="214" t="s">
        <v>1093</v>
      </c>
      <c r="AB2" s="464">
        <f>COUNTA(Y5:Y35)+COUNTA(AA5:AA35)</f>
        <v>0</v>
      </c>
      <c r="AC2" s="696">
        <f>COUNTA(AC5:AC36)</f>
        <v>1</v>
      </c>
      <c r="AD2" s="696"/>
      <c r="AG2" s="696"/>
      <c r="AJ2" s="696"/>
    </row>
    <row r="3" spans="1:36" ht="2.25" customHeight="1" thickBot="1" x14ac:dyDescent="0.3">
      <c r="A3" s="824"/>
      <c r="B3" s="832"/>
      <c r="C3" s="833"/>
      <c r="D3" s="833"/>
      <c r="E3" s="833"/>
      <c r="F3" s="833"/>
      <c r="G3" s="833"/>
      <c r="H3" s="833"/>
      <c r="I3" s="833"/>
      <c r="J3" s="833"/>
      <c r="K3" s="833"/>
      <c r="L3" s="116"/>
      <c r="M3" s="117"/>
      <c r="N3" s="118"/>
      <c r="O3" s="119"/>
      <c r="P3" s="118"/>
      <c r="Q3" s="119"/>
      <c r="R3" s="118"/>
      <c r="S3" s="119"/>
      <c r="T3" s="118"/>
      <c r="U3" s="119"/>
      <c r="V3" s="118"/>
      <c r="W3" s="119"/>
      <c r="X3" s="120"/>
      <c r="Y3" s="3"/>
      <c r="AB3" s="466" t="s">
        <v>18238</v>
      </c>
      <c r="AC3" s="696">
        <f>COUNTA(AC39:AC79)</f>
        <v>0</v>
      </c>
      <c r="AD3" s="696"/>
      <c r="AG3" s="696"/>
      <c r="AJ3" s="696"/>
    </row>
    <row r="4" spans="1:36" ht="6" customHeight="1" thickBot="1" x14ac:dyDescent="0.3">
      <c r="A4" s="121"/>
      <c r="B4" s="60"/>
      <c r="C4" s="62"/>
      <c r="D4" s="62"/>
      <c r="E4" s="62"/>
      <c r="F4" s="62"/>
      <c r="G4" s="62"/>
      <c r="H4" s="63"/>
      <c r="I4" s="64"/>
      <c r="J4" s="64"/>
      <c r="K4" s="64"/>
      <c r="L4" s="64"/>
      <c r="M4" s="801"/>
      <c r="N4" s="64"/>
      <c r="O4" s="64"/>
      <c r="P4" s="64"/>
      <c r="Q4" s="64"/>
      <c r="R4" s="64"/>
      <c r="S4" s="64"/>
      <c r="T4" s="63"/>
      <c r="U4" s="63"/>
      <c r="V4" s="63"/>
      <c r="W4" s="63"/>
      <c r="X4" s="65"/>
      <c r="Y4" s="125"/>
      <c r="AB4" s="466" t="s">
        <v>18239</v>
      </c>
      <c r="AC4" s="696">
        <f>COUNTA(AD4:XFD4)*3+COLUMN()</f>
        <v>29</v>
      </c>
    </row>
    <row r="5" spans="1:36" x14ac:dyDescent="0.25">
      <c r="A5" s="123" t="str">
        <f ca="1">GENERAL!A5</f>
        <v>FÓRMULA</v>
      </c>
      <c r="B5" s="835" t="str">
        <f ca="1">INDIRECT("Z_OM_01_"&amp;IDIOMA)</f>
        <v>Nº Inicial del Banco de Preguntas</v>
      </c>
      <c r="C5" s="836"/>
      <c r="D5" s="836"/>
      <c r="E5" s="836"/>
      <c r="F5" s="836"/>
      <c r="G5" s="836"/>
      <c r="H5" s="240">
        <f>'Datos OM'!$A$4</f>
        <v>101</v>
      </c>
      <c r="I5" s="750" t="str">
        <f ca="1">INDIRECT("Z_OM_02_"&amp;IDIOMA)</f>
        <v>Pregunta Nº</v>
      </c>
      <c r="J5" s="804"/>
      <c r="K5" s="804"/>
      <c r="L5" s="33">
        <f>G37</f>
        <v>101</v>
      </c>
      <c r="M5" s="801"/>
      <c r="N5" s="806" t="str">
        <f ca="1">"N. "&amp;A5&amp;"S: "&amp;AC5</f>
        <v>N. FÓRMULAS: 0</v>
      </c>
      <c r="O5" s="807"/>
      <c r="P5" s="807"/>
      <c r="Q5" s="808"/>
      <c r="R5" s="807" t="str">
        <f ca="1">INDIRECT("Z_DG_15_"&amp;IDIOMA)&amp;": "&amp;P_min_OM&amp;IF(P_max_OM=0,""," - "&amp;P_max_OM)</f>
        <v>Rango de preguntas almacenadas: 0</v>
      </c>
      <c r="S5" s="807"/>
      <c r="T5" s="807"/>
      <c r="U5" s="807"/>
      <c r="V5" s="807"/>
      <c r="W5" s="807"/>
      <c r="X5" s="53"/>
      <c r="Y5" s="711"/>
      <c r="Z5" s="214">
        <v>1</v>
      </c>
      <c r="AA5" s="227"/>
      <c r="AB5" s="214">
        <f>Z35+1</f>
        <v>17</v>
      </c>
      <c r="AC5" s="696">
        <f>COUNTA(AD4:XFD4)</f>
        <v>0</v>
      </c>
    </row>
    <row r="6" spans="1:36" ht="6" customHeight="1" thickBot="1" x14ac:dyDescent="0.3">
      <c r="A6" s="13"/>
      <c r="B6" s="45"/>
      <c r="C6" s="46"/>
      <c r="D6" s="46"/>
      <c r="E6" s="46"/>
      <c r="F6" s="46"/>
      <c r="G6" s="46"/>
      <c r="H6" s="47"/>
      <c r="I6" s="48"/>
      <c r="J6" s="48"/>
      <c r="K6" s="48"/>
      <c r="L6" s="48"/>
      <c r="M6" s="801"/>
      <c r="N6" s="48"/>
      <c r="O6" s="47"/>
      <c r="P6" s="48"/>
      <c r="Q6" s="61"/>
      <c r="R6" s="48"/>
      <c r="S6" s="58"/>
      <c r="T6" s="48"/>
      <c r="U6" s="149"/>
      <c r="V6" s="58"/>
      <c r="W6" s="58"/>
      <c r="X6" s="49"/>
      <c r="Y6" s="126"/>
    </row>
    <row r="7" spans="1:36" ht="15" customHeight="1" thickTop="1" thickBot="1" x14ac:dyDescent="0.3">
      <c r="A7" s="123" t="str">
        <f ca="1">GENERAL!A7</f>
        <v>SUPERÍNDICE</v>
      </c>
      <c r="B7" s="835" t="str">
        <f ca="1">INDIRECT("Z_OM_04_"&amp;IDIOMA)</f>
        <v>Nombre de la pregunta</v>
      </c>
      <c r="C7" s="836"/>
      <c r="D7" s="836"/>
      <c r="E7" s="836"/>
      <c r="F7" s="836"/>
      <c r="G7" s="836"/>
      <c r="H7" s="826" t="str">
        <f ca="1">IFERROR(INDIRECT("'Datos OM'!a"&amp;(L5-H5+N_I_Tabla)),"")</f>
        <v/>
      </c>
      <c r="I7" s="826"/>
      <c r="J7" s="826"/>
      <c r="K7" s="826"/>
      <c r="L7" s="826"/>
      <c r="M7" s="826"/>
      <c r="N7" s="750" t="str">
        <f ca="1">INDIRECT("Z_OM_06_"&amp;IDIOMA)</f>
        <v>Imagen</v>
      </c>
      <c r="O7" s="750"/>
      <c r="P7" s="750"/>
      <c r="Q7" s="818"/>
      <c r="R7" s="819"/>
      <c r="S7" s="819"/>
      <c r="T7" s="819"/>
      <c r="U7" s="819"/>
      <c r="V7" s="819"/>
      <c r="W7" s="820"/>
      <c r="X7" s="53"/>
      <c r="Y7" s="711"/>
      <c r="Z7" s="214">
        <f>Z5+1</f>
        <v>2</v>
      </c>
      <c r="AA7" s="227"/>
      <c r="AB7" s="214">
        <f>AB5+1</f>
        <v>18</v>
      </c>
    </row>
    <row r="8" spans="1:36"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6" x14ac:dyDescent="0.25">
      <c r="A9" s="123" t="str">
        <f ca="1">GENERAL!A9</f>
        <v>SUBÍNDICE</v>
      </c>
      <c r="B9" s="752" t="str">
        <f ca="1">INDIRECT("Z_OM_05_"&amp;IDIOMA)</f>
        <v>Descripción</v>
      </c>
      <c r="C9" s="750"/>
      <c r="D9" s="750"/>
      <c r="E9" s="750"/>
      <c r="F9" s="750"/>
      <c r="G9" s="750"/>
      <c r="H9" s="825"/>
      <c r="I9" s="825"/>
      <c r="J9" s="825"/>
      <c r="K9" s="825"/>
      <c r="L9" s="825"/>
      <c r="M9" s="825"/>
      <c r="N9" s="750" t="str">
        <f ca="1">INDIRECT("Z_OM_03_"&amp;IDIOMA)</f>
        <v>Num. elecc.</v>
      </c>
      <c r="O9" s="750"/>
      <c r="P9" s="750"/>
      <c r="Q9" s="241" t="str">
        <f>NUMERAR_R</f>
        <v>abc</v>
      </c>
      <c r="R9" s="58"/>
      <c r="S9" s="58"/>
      <c r="T9" s="58"/>
      <c r="U9" s="58"/>
      <c r="V9" s="58"/>
      <c r="W9" s="58"/>
      <c r="X9" s="53"/>
      <c r="Y9" s="127"/>
      <c r="Z9" s="214">
        <f>Z7+1</f>
        <v>3</v>
      </c>
      <c r="AA9" s="227"/>
      <c r="AB9" s="214">
        <f>AB7+1</f>
        <v>19</v>
      </c>
    </row>
    <row r="10" spans="1:36"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6" ht="15" customHeight="1" thickTop="1" x14ac:dyDescent="0.25">
      <c r="A11" s="123" t="str">
        <f ca="1">GENERAL!A11</f>
        <v>SALTO LÍNEA</v>
      </c>
      <c r="B11" s="752" t="str">
        <f ca="1">INDIRECT("Z_OM_07_"&amp;IDIOMA)</f>
        <v>Enunciado de la pregunta</v>
      </c>
      <c r="C11" s="750"/>
      <c r="D11" s="750"/>
      <c r="E11" s="750"/>
      <c r="F11" s="750"/>
      <c r="G11" s="751"/>
      <c r="H11" s="841"/>
      <c r="I11" s="842"/>
      <c r="J11" s="842"/>
      <c r="K11" s="842"/>
      <c r="L11" s="842"/>
      <c r="M11" s="842"/>
      <c r="N11" s="842"/>
      <c r="O11" s="842"/>
      <c r="P11" s="842"/>
      <c r="Q11" s="842"/>
      <c r="R11" s="842"/>
      <c r="S11" s="842"/>
      <c r="T11" s="842"/>
      <c r="U11" s="842"/>
      <c r="V11" s="842"/>
      <c r="W11" s="843"/>
      <c r="X11" s="53"/>
      <c r="Y11" s="127"/>
      <c r="Z11" s="214">
        <f>Z9+1</f>
        <v>4</v>
      </c>
      <c r="AA11" s="227"/>
      <c r="AB11" s="214">
        <f>AB9+1</f>
        <v>20</v>
      </c>
    </row>
    <row r="12" spans="1:36" ht="6" customHeight="1" thickBot="1" x14ac:dyDescent="0.3">
      <c r="A12" s="1"/>
      <c r="B12" s="802"/>
      <c r="C12" s="803"/>
      <c r="D12" s="46"/>
      <c r="E12" s="62"/>
      <c r="F12" s="62"/>
      <c r="G12" s="63"/>
      <c r="H12" s="844"/>
      <c r="I12" s="845"/>
      <c r="J12" s="845"/>
      <c r="K12" s="845"/>
      <c r="L12" s="845"/>
      <c r="M12" s="845"/>
      <c r="N12" s="845"/>
      <c r="O12" s="845"/>
      <c r="P12" s="845"/>
      <c r="Q12" s="845"/>
      <c r="R12" s="845"/>
      <c r="S12" s="845"/>
      <c r="T12" s="845"/>
      <c r="U12" s="845"/>
      <c r="V12" s="845"/>
      <c r="W12" s="846"/>
      <c r="X12" s="49"/>
      <c r="Y12" s="78"/>
    </row>
    <row r="13" spans="1:36" x14ac:dyDescent="0.25">
      <c r="A13" s="123" t="str">
        <f ca="1">GENERAL!A13</f>
        <v>CONCATENAR</v>
      </c>
      <c r="B13" s="802"/>
      <c r="C13" s="803"/>
      <c r="D13" s="834" t="str">
        <f>GENERAL!C11</f>
        <v>Moodle
 Editor.
(HTML)</v>
      </c>
      <c r="E13" s="834"/>
      <c r="F13" s="834"/>
      <c r="G13" s="834"/>
      <c r="H13" s="844"/>
      <c r="I13" s="845"/>
      <c r="J13" s="845"/>
      <c r="K13" s="845"/>
      <c r="L13" s="845"/>
      <c r="M13" s="845"/>
      <c r="N13" s="845"/>
      <c r="O13" s="845"/>
      <c r="P13" s="845"/>
      <c r="Q13" s="845"/>
      <c r="R13" s="845"/>
      <c r="S13" s="845"/>
      <c r="T13" s="845"/>
      <c r="U13" s="845"/>
      <c r="V13" s="845"/>
      <c r="W13" s="846"/>
      <c r="X13" s="53"/>
      <c r="Y13" s="127"/>
      <c r="Z13" s="214">
        <f>Z11+1</f>
        <v>5</v>
      </c>
      <c r="AA13" s="227"/>
      <c r="AB13" s="214">
        <f>AB11+1</f>
        <v>21</v>
      </c>
    </row>
    <row r="14" spans="1:36" ht="6" customHeight="1" x14ac:dyDescent="0.25">
      <c r="B14" s="802"/>
      <c r="C14" s="803"/>
      <c r="D14" s="46"/>
      <c r="E14" s="62"/>
      <c r="F14" s="62"/>
      <c r="G14" s="801"/>
      <c r="H14" s="844"/>
      <c r="I14" s="845"/>
      <c r="J14" s="845"/>
      <c r="K14" s="845"/>
      <c r="L14" s="845"/>
      <c r="M14" s="845"/>
      <c r="N14" s="845"/>
      <c r="O14" s="845"/>
      <c r="P14" s="845"/>
      <c r="Q14" s="845"/>
      <c r="R14" s="845"/>
      <c r="S14" s="845"/>
      <c r="T14" s="845"/>
      <c r="U14" s="845"/>
      <c r="V14" s="845"/>
      <c r="W14" s="846"/>
      <c r="X14" s="49"/>
      <c r="Y14" s="78"/>
    </row>
    <row r="15" spans="1:36" ht="15.75" thickBot="1" x14ac:dyDescent="0.3">
      <c r="A15" s="123" t="str">
        <f ca="1">GENERAL!A15</f>
        <v>NEGRITA</v>
      </c>
      <c r="B15" s="752"/>
      <c r="C15" s="750"/>
      <c r="D15" s="750"/>
      <c r="E15" s="750"/>
      <c r="F15" s="750"/>
      <c r="G15" s="801"/>
      <c r="H15" s="847"/>
      <c r="I15" s="848"/>
      <c r="J15" s="848"/>
      <c r="K15" s="848"/>
      <c r="L15" s="848"/>
      <c r="M15" s="848"/>
      <c r="N15" s="848"/>
      <c r="O15" s="848"/>
      <c r="P15" s="848"/>
      <c r="Q15" s="848"/>
      <c r="R15" s="848"/>
      <c r="S15" s="848"/>
      <c r="T15" s="848"/>
      <c r="U15" s="848"/>
      <c r="V15" s="848"/>
      <c r="W15" s="849"/>
      <c r="X15" s="53"/>
      <c r="Y15" s="127"/>
      <c r="Z15" s="214">
        <f>Z13+1</f>
        <v>6</v>
      </c>
      <c r="AA15" s="227"/>
      <c r="AB15" s="214">
        <f>AB13+1</f>
        <v>22</v>
      </c>
    </row>
    <row r="16" spans="1:36" ht="6" customHeight="1" thickTop="1" thickBot="1" x14ac:dyDescent="0.3">
      <c r="B16" s="45"/>
      <c r="C16" s="46"/>
      <c r="D16" s="46"/>
      <c r="E16" s="62"/>
      <c r="F16" s="62"/>
      <c r="G16" s="801"/>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38" t="str">
        <f ca="1">GENERAL!A17</f>
        <v>ESPACIOS (+1)</v>
      </c>
      <c r="B17" s="239">
        <v>1</v>
      </c>
      <c r="C17" s="750" t="str">
        <f ca="1">IF(P_1_OM&gt;0,INDIRECT("Z_OM_08_"&amp;IDIOMA),B17&amp;"ª "&amp;INDIRECT("Z_OM_09_"&amp;IDIOMA))</f>
        <v>1ª Respuesta Incorrecta</v>
      </c>
      <c r="D17" s="804"/>
      <c r="E17" s="804"/>
      <c r="F17" s="804"/>
      <c r="G17" s="805"/>
      <c r="H17" s="815"/>
      <c r="I17" s="816"/>
      <c r="J17" s="816"/>
      <c r="K17" s="816"/>
      <c r="L17" s="816"/>
      <c r="M17" s="816"/>
      <c r="N17" s="816"/>
      <c r="O17" s="817"/>
      <c r="P17" s="243" t="s">
        <v>735</v>
      </c>
      <c r="Q17" s="162"/>
      <c r="R17" s="750" t="str">
        <f ca="1">INDIRECT("Z_OM_10_"&amp;IDIOMA)</f>
        <v>Retroalim.</v>
      </c>
      <c r="S17" s="751"/>
      <c r="T17" s="811"/>
      <c r="U17" s="812"/>
      <c r="V17" s="812"/>
      <c r="W17" s="813"/>
      <c r="X17" s="156"/>
      <c r="Y17" s="127"/>
      <c r="Z17" s="214">
        <f>Z15+1</f>
        <v>7</v>
      </c>
      <c r="AA17" s="227"/>
      <c r="AB17" s="214">
        <f>AB15+1</f>
        <v>23</v>
      </c>
    </row>
    <row r="18" spans="1:28" ht="6" customHeight="1" thickTop="1" thickBot="1" x14ac:dyDescent="0.3">
      <c r="B18" s="239"/>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38" t="str">
        <f ca="1">GENERAL!A19</f>
        <v>TEXTO ROJO</v>
      </c>
      <c r="B19" s="239">
        <v>2</v>
      </c>
      <c r="C19" s="750" t="str">
        <f ca="1">IF(P_2_OM&gt;0,INDIRECT("Z_OM_08_"&amp;IDIOMA),IF(P_1_OM&gt;0,B17,B19)&amp;"ª "&amp;INDIRECT("Z_OM_09_"&amp;IDIOMA))</f>
        <v>2ª Respuesta Incorrecta</v>
      </c>
      <c r="D19" s="804"/>
      <c r="E19" s="804"/>
      <c r="F19" s="804"/>
      <c r="G19" s="805"/>
      <c r="H19" s="815"/>
      <c r="I19" s="816"/>
      <c r="J19" s="816"/>
      <c r="K19" s="816"/>
      <c r="L19" s="816"/>
      <c r="M19" s="816"/>
      <c r="N19" s="816"/>
      <c r="O19" s="817"/>
      <c r="P19" s="243" t="s">
        <v>735</v>
      </c>
      <c r="Q19" s="162"/>
      <c r="R19" s="750" t="str">
        <f ca="1">R17</f>
        <v>Retroalim.</v>
      </c>
      <c r="S19" s="805"/>
      <c r="T19" s="811"/>
      <c r="U19" s="812"/>
      <c r="V19" s="812"/>
      <c r="W19" s="813"/>
      <c r="X19" s="156"/>
      <c r="Y19" s="127"/>
      <c r="Z19" s="214">
        <f>Z17+1</f>
        <v>8</v>
      </c>
      <c r="AA19" s="227"/>
      <c r="AB19" s="214">
        <f>AB17+1</f>
        <v>24</v>
      </c>
    </row>
    <row r="20" spans="1:28" ht="6" customHeight="1" thickTop="1" thickBot="1" x14ac:dyDescent="0.3">
      <c r="A20" s="125"/>
      <c r="B20" s="239"/>
      <c r="C20" s="46"/>
      <c r="D20" s="46"/>
      <c r="E20" s="46"/>
      <c r="F20" s="46"/>
      <c r="G20" s="154"/>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38" t="str">
        <f ca="1">GENERAL!A21</f>
        <v>TEXTO AZUL</v>
      </c>
      <c r="B21" s="239">
        <v>3</v>
      </c>
      <c r="C21" s="750" t="str">
        <f ca="1">IF(P_3_OM&gt;0,INDIRECT("Z_OM_08_"&amp;IDIOMA),IF(OR(P_1_OM&gt;0,P_2_OM&gt;0),B19,B21)&amp;"ª "&amp;INDIRECT("Z_OM_09_"&amp;IDIOMA))</f>
        <v>3ª Respuesta Incorrecta</v>
      </c>
      <c r="D21" s="804"/>
      <c r="E21" s="804"/>
      <c r="F21" s="804"/>
      <c r="G21" s="805"/>
      <c r="H21" s="827"/>
      <c r="I21" s="828"/>
      <c r="J21" s="828"/>
      <c r="K21" s="828"/>
      <c r="L21" s="828"/>
      <c r="M21" s="828"/>
      <c r="N21" s="828"/>
      <c r="O21" s="829"/>
      <c r="P21" s="243" t="s">
        <v>735</v>
      </c>
      <c r="Q21" s="162"/>
      <c r="R21" s="750" t="str">
        <f ca="1">R19</f>
        <v>Retroalim.</v>
      </c>
      <c r="S21" s="805"/>
      <c r="T21" s="811"/>
      <c r="U21" s="812"/>
      <c r="V21" s="812"/>
      <c r="W21" s="813"/>
      <c r="X21" s="156"/>
      <c r="Y21" s="127"/>
      <c r="Z21" s="214">
        <f>Z19+1</f>
        <v>9</v>
      </c>
      <c r="AA21" s="227"/>
      <c r="AB21" s="214">
        <f>AB19+1</f>
        <v>25</v>
      </c>
    </row>
    <row r="22" spans="1:28" ht="6" customHeight="1" thickTop="1" thickBot="1" x14ac:dyDescent="0.3">
      <c r="B22" s="239"/>
      <c r="C22" s="46"/>
      <c r="D22" s="46"/>
      <c r="E22" s="46"/>
      <c r="F22" s="46"/>
      <c r="G22" s="154"/>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38" t="str">
        <f ca="1">GENERAL!A23</f>
        <v>OTRO COLOR</v>
      </c>
      <c r="B23" s="239">
        <v>4</v>
      </c>
      <c r="C23" s="750" t="str">
        <f ca="1">IF(P_4_OM&gt;0,INDIRECT("Z_OM_08_"&amp;IDIOMA),IF(OR(P_1_OM&gt;0,P_2_OM&gt;0,P_3_OM&gt;0),B21,B23)&amp;"ª "&amp;INDIRECT("Z_OM_09_"&amp;IDIOMA))</f>
        <v>4ª Respuesta Incorrecta</v>
      </c>
      <c r="D23" s="804"/>
      <c r="E23" s="804"/>
      <c r="F23" s="804"/>
      <c r="G23" s="805"/>
      <c r="H23" s="827"/>
      <c r="I23" s="828"/>
      <c r="J23" s="828"/>
      <c r="K23" s="828"/>
      <c r="L23" s="828"/>
      <c r="M23" s="828"/>
      <c r="N23" s="828"/>
      <c r="O23" s="829"/>
      <c r="P23" s="243" t="s">
        <v>735</v>
      </c>
      <c r="Q23" s="162"/>
      <c r="R23" s="750" t="str">
        <f ca="1">R21</f>
        <v>Retroalim.</v>
      </c>
      <c r="S23" s="805"/>
      <c r="T23" s="811"/>
      <c r="U23" s="812"/>
      <c r="V23" s="812"/>
      <c r="W23" s="813"/>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22" t="str">
        <f ca="1">GENERAL!A25</f>
        <v>INSERTAR
IMÁGENES</v>
      </c>
      <c r="B25" s="62">
        <v>5</v>
      </c>
      <c r="C25" s="750" t="str">
        <f ca="1">IF(P_5_OM&gt;0,INDIRECT("Z_OM_08_"&amp;IDIOMA),IF(OR(P_1_OM&gt;0,P_2_OM&gt;0,P_3_OM&gt;0,P_4_OM&gt;0),B23,B25)&amp;"ª "&amp;INDIRECT("Z_OM_09_"&amp;IDIOMA))</f>
        <v>5ª Respuesta Incorrecta</v>
      </c>
      <c r="D25" s="804"/>
      <c r="E25" s="804"/>
      <c r="F25" s="804"/>
      <c r="G25" s="805"/>
      <c r="H25" s="827"/>
      <c r="I25" s="828"/>
      <c r="J25" s="828"/>
      <c r="K25" s="828"/>
      <c r="L25" s="828"/>
      <c r="M25" s="828"/>
      <c r="N25" s="828"/>
      <c r="O25" s="829"/>
      <c r="P25" s="243" t="s">
        <v>735</v>
      </c>
      <c r="Q25" s="162"/>
      <c r="R25" s="750" t="str">
        <f ca="1">R23</f>
        <v>Retroalim.</v>
      </c>
      <c r="S25" s="805"/>
      <c r="T25" s="811"/>
      <c r="U25" s="812"/>
      <c r="V25" s="812"/>
      <c r="W25" s="813"/>
      <c r="X25" s="156"/>
      <c r="Y25" s="127"/>
      <c r="Z25" s="214">
        <f>Z23+1</f>
        <v>11</v>
      </c>
      <c r="AA25" s="227"/>
      <c r="AB25" s="214">
        <f>AB23+1</f>
        <v>27</v>
      </c>
    </row>
    <row r="26" spans="1:28" ht="6" customHeight="1" thickTop="1" thickBot="1" x14ac:dyDescent="0.3">
      <c r="A26" s="823">
        <f>GENERAL!A26</f>
        <v>0</v>
      </c>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24">
        <f>GENERAL!A27</f>
        <v>0</v>
      </c>
      <c r="B27" s="62">
        <v>6</v>
      </c>
      <c r="C27" s="750" t="str">
        <f ca="1">IF(P_6_OM&gt;0,INDIRECT("Z_OM_08_"&amp;IDIOMA),IF(OR(P_1_OM&gt;0,P_2_OM&gt;0,P_3_OM&gt;0,P_4_OM&gt;0,P_5_OM&gt;0),B25,B27)&amp;"ª "&amp;INDIRECT("Z_OM_09_"&amp;IDIOMA))</f>
        <v>6ª Respuesta Incorrecta</v>
      </c>
      <c r="D27" s="804"/>
      <c r="E27" s="804"/>
      <c r="F27" s="804"/>
      <c r="G27" s="805"/>
      <c r="H27" s="827"/>
      <c r="I27" s="828"/>
      <c r="J27" s="828"/>
      <c r="K27" s="828"/>
      <c r="L27" s="828"/>
      <c r="M27" s="828"/>
      <c r="N27" s="828"/>
      <c r="O27" s="829"/>
      <c r="P27" s="243" t="s">
        <v>735</v>
      </c>
      <c r="Q27" s="162"/>
      <c r="R27" s="750" t="str">
        <f ca="1">R25</f>
        <v>Retroalim.</v>
      </c>
      <c r="S27" s="805"/>
      <c r="T27" s="811"/>
      <c r="U27" s="812"/>
      <c r="V27" s="812"/>
      <c r="W27" s="813"/>
      <c r="X27" s="156"/>
      <c r="Y27" s="127"/>
      <c r="Z27" s="214">
        <f>Z25+1</f>
        <v>12</v>
      </c>
      <c r="AA27" s="227"/>
      <c r="AB27" s="214">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22" t="str">
        <f ca="1">INDIRECT("Z_ML_14_"&amp;IDIOMA)</f>
        <v>USAR DATOS VARIABLES</v>
      </c>
      <c r="B29" s="50"/>
      <c r="C29" s="750" t="str">
        <f ca="1">INDIRECT("Z_OM_08_"&amp;IDIOMA)&amp;" =&gt; Pt. Tot."</f>
        <v>Respuesta Correcta =&gt; Pt. Tot.</v>
      </c>
      <c r="D29" s="750"/>
      <c r="E29" s="750"/>
      <c r="F29" s="750"/>
      <c r="G29" s="750"/>
      <c r="H29" s="750"/>
      <c r="I29" s="750"/>
      <c r="J29" s="750"/>
      <c r="K29" s="750"/>
      <c r="L29" s="10">
        <f>SUMIF(Q17:Q27,"&gt;0")</f>
        <v>0</v>
      </c>
      <c r="M29" s="237" t="s">
        <v>740</v>
      </c>
      <c r="N29" s="10">
        <f>COUNTIF(Q17:Q27,"&gt;0")</f>
        <v>0</v>
      </c>
      <c r="O29" s="750" t="str">
        <f ca="1">INDIRECT("Z_OM_09_"&amp;IDIOMA)&amp;" =&gt; Pt. Tot."</f>
        <v>Respuesta Incorrecta =&gt; Pt. Tot.</v>
      </c>
      <c r="P29" s="750"/>
      <c r="Q29" s="750"/>
      <c r="R29" s="750"/>
      <c r="S29" s="750"/>
      <c r="T29" s="750"/>
      <c r="U29" s="10">
        <f>ROUND(SUMIF(Q17:Q27,"&lt;0"),0)</f>
        <v>0</v>
      </c>
      <c r="V29" s="243" t="s">
        <v>740</v>
      </c>
      <c r="W29" s="10">
        <f>IFERROR(MAX(0,COUNTA(H17:O27)-N29),"")</f>
        <v>0</v>
      </c>
      <c r="X29" s="113"/>
      <c r="Y29" s="127"/>
      <c r="Z29" s="214">
        <f>Z27+1</f>
        <v>13</v>
      </c>
      <c r="AA29" s="227"/>
      <c r="AB29" s="214">
        <f>AB27+1</f>
        <v>29</v>
      </c>
    </row>
    <row r="30" spans="1:28" ht="6" customHeight="1" x14ac:dyDescent="0.25">
      <c r="A30" s="823"/>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24"/>
      <c r="B31" s="50"/>
      <c r="C31" s="51"/>
      <c r="D31" s="51"/>
      <c r="E31" s="54"/>
      <c r="F31" s="62">
        <v>1</v>
      </c>
      <c r="G31" s="850" t="str">
        <f ca="1">INDIRECT("Z_OM_11_"&amp;IDIOMA)</f>
        <v>PISTA</v>
      </c>
      <c r="H31" s="850"/>
      <c r="I31" s="850"/>
      <c r="J31" s="850"/>
      <c r="K31" s="850"/>
      <c r="L31" s="850"/>
      <c r="M31" s="850"/>
      <c r="N31" s="850"/>
      <c r="O31" s="850"/>
      <c r="P31" s="850"/>
      <c r="Q31" s="850"/>
      <c r="R31" s="112"/>
      <c r="S31" s="837"/>
      <c r="T31" s="837"/>
      <c r="U31" s="837"/>
      <c r="V31" s="837"/>
      <c r="W31" s="837"/>
      <c r="X31" s="838"/>
      <c r="Y31" s="127"/>
      <c r="Z31" s="214">
        <f>Z29+1</f>
        <v>14</v>
      </c>
      <c r="AA31" s="227"/>
      <c r="AB31" s="214">
        <f>AB29+1</f>
        <v>30</v>
      </c>
    </row>
    <row r="32" spans="1:28" ht="6" customHeight="1" thickBot="1" x14ac:dyDescent="0.3">
      <c r="A32" s="124"/>
      <c r="B32" s="50"/>
      <c r="C32" s="821" t="s">
        <v>131</v>
      </c>
      <c r="D32" s="821"/>
      <c r="E32" s="54"/>
      <c r="F32" s="62"/>
      <c r="G32" s="61"/>
      <c r="H32" s="61"/>
      <c r="I32" s="61"/>
      <c r="J32" s="55"/>
      <c r="K32" s="55"/>
      <c r="L32" s="55"/>
      <c r="M32" s="61"/>
      <c r="N32" s="55"/>
      <c r="O32" s="55"/>
      <c r="P32" s="55"/>
      <c r="Q32" s="55"/>
      <c r="R32" s="112"/>
      <c r="S32" s="837"/>
      <c r="T32" s="837"/>
      <c r="U32" s="837"/>
      <c r="V32" s="837"/>
      <c r="W32" s="837"/>
      <c r="X32" s="838"/>
      <c r="Y32" s="78"/>
    </row>
    <row r="33" spans="1:28" ht="15" customHeight="1" thickTop="1" thickBot="1" x14ac:dyDescent="0.3">
      <c r="A33" s="123" t="str">
        <f ca="1">GENERAL!A33</f>
        <v>ACTIVAR</v>
      </c>
      <c r="B33" s="50"/>
      <c r="C33" s="821"/>
      <c r="D33" s="821"/>
      <c r="E33" s="54"/>
      <c r="F33" s="136" t="s">
        <v>733</v>
      </c>
      <c r="G33" s="851"/>
      <c r="H33" s="852"/>
      <c r="I33" s="852"/>
      <c r="J33" s="852"/>
      <c r="K33" s="853"/>
      <c r="L33" s="136" t="s">
        <v>731</v>
      </c>
      <c r="M33" s="851"/>
      <c r="N33" s="852"/>
      <c r="O33" s="852"/>
      <c r="P33" s="852"/>
      <c r="Q33" s="853"/>
      <c r="R33" s="112"/>
      <c r="S33" s="837"/>
      <c r="T33" s="837"/>
      <c r="U33" s="837"/>
      <c r="V33" s="837"/>
      <c r="W33" s="837"/>
      <c r="X33" s="838"/>
      <c r="Y33" s="127"/>
      <c r="Z33" s="214">
        <f>Z31+1</f>
        <v>15</v>
      </c>
      <c r="AA33" s="227"/>
      <c r="AB33" s="214">
        <f>AB31+1</f>
        <v>31</v>
      </c>
    </row>
    <row r="34" spans="1:28" ht="6" customHeight="1" thickTop="1" thickBot="1" x14ac:dyDescent="0.3">
      <c r="A34" s="1"/>
      <c r="B34" s="50"/>
      <c r="C34" s="821"/>
      <c r="D34" s="821"/>
      <c r="E34" s="54"/>
      <c r="F34" s="62"/>
      <c r="G34" s="61"/>
      <c r="H34" s="61"/>
      <c r="I34" s="61"/>
      <c r="J34" s="55"/>
      <c r="K34" s="55"/>
      <c r="L34" s="55"/>
      <c r="M34" s="61"/>
      <c r="N34" s="56"/>
      <c r="O34" s="56"/>
      <c r="P34" s="56"/>
      <c r="Q34" s="56"/>
      <c r="R34" s="112"/>
      <c r="S34" s="837"/>
      <c r="T34" s="837"/>
      <c r="U34" s="837"/>
      <c r="V34" s="837"/>
      <c r="W34" s="837"/>
      <c r="X34" s="838"/>
      <c r="Y34" s="78"/>
    </row>
    <row r="35" spans="1:28" ht="15" customHeight="1" thickTop="1" thickBot="1" x14ac:dyDescent="0.3">
      <c r="A35" s="123" t="str">
        <f ca="1">GENERAL!A35</f>
        <v>DESACTIVAR</v>
      </c>
      <c r="B35" s="50"/>
      <c r="C35" s="821"/>
      <c r="D35" s="821"/>
      <c r="E35" s="54"/>
      <c r="F35" s="136" t="s">
        <v>734</v>
      </c>
      <c r="G35" s="851"/>
      <c r="H35" s="852"/>
      <c r="I35" s="852"/>
      <c r="J35" s="852"/>
      <c r="K35" s="853"/>
      <c r="L35" s="136" t="s">
        <v>732</v>
      </c>
      <c r="M35" s="851"/>
      <c r="N35" s="852"/>
      <c r="O35" s="852"/>
      <c r="P35" s="852"/>
      <c r="Q35" s="853"/>
      <c r="R35" s="112"/>
      <c r="S35" s="837"/>
      <c r="T35" s="837"/>
      <c r="U35" s="837"/>
      <c r="V35" s="837"/>
      <c r="W35" s="837"/>
      <c r="X35" s="838"/>
      <c r="Y35" s="127"/>
      <c r="Z35" s="214">
        <f>Z33+1</f>
        <v>16</v>
      </c>
      <c r="AA35" s="227"/>
      <c r="AB35" s="214">
        <f>AB33+1</f>
        <v>32</v>
      </c>
    </row>
    <row r="36" spans="1:28" ht="9.9499999999999993" customHeight="1" thickTop="1" thickBot="1" x14ac:dyDescent="0.3">
      <c r="A36" s="470" t="str">
        <f>IF(AB2&gt;0,AB2,"")</f>
        <v/>
      </c>
      <c r="B36" s="228"/>
      <c r="C36" s="248" t="str">
        <f>Version</f>
        <v xml:space="preserve">   V - 7.1 </v>
      </c>
      <c r="D36" s="57"/>
      <c r="E36" s="57"/>
      <c r="F36" s="148">
        <v>4</v>
      </c>
      <c r="G36" s="57"/>
      <c r="H36" s="57"/>
      <c r="I36" s="57"/>
      <c r="J36" s="57"/>
      <c r="K36" s="57"/>
      <c r="L36" s="57"/>
      <c r="M36" s="57"/>
      <c r="N36" s="57"/>
      <c r="O36" s="57"/>
      <c r="P36" s="57"/>
      <c r="Q36" s="57"/>
      <c r="R36" s="114"/>
      <c r="S36" s="839"/>
      <c r="T36" s="839"/>
      <c r="U36" s="839"/>
      <c r="V36" s="839"/>
      <c r="W36" s="839"/>
      <c r="X36" s="840"/>
      <c r="Y36" s="78"/>
    </row>
    <row r="37" spans="1:28" s="2" customFormat="1" ht="15.75" hidden="1" customHeight="1" thickTop="1" x14ac:dyDescent="0.25">
      <c r="G37" s="42">
        <v>101</v>
      </c>
      <c r="H37" s="42">
        <v>1</v>
      </c>
      <c r="I37" s="42">
        <v>-10</v>
      </c>
      <c r="M37" s="215" t="b">
        <v>1</v>
      </c>
      <c r="N37" s="216"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t="5.0999999999999996"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TV1NjdxuVd0M5Vk2KcXmY5hCMfySj/2dSTYXBWti355FzUWkLE5CQlc6+Rhe285M04AwpwkymGOUyH/J7zqKFQ==" saltValue="Ty2JAebQpF89LZF5xPfTbA=="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638" priority="73" operator="greaterThan">
      <formula>1</formula>
    </cfRule>
  </conditionalFormatting>
  <conditionalFormatting sqref="L29">
    <cfRule type="cellIs" dxfId="637" priority="69" operator="notEqual">
      <formula>100</formula>
    </cfRule>
  </conditionalFormatting>
  <conditionalFormatting sqref="Q17">
    <cfRule type="containsErrors" dxfId="636" priority="40">
      <formula>ISERROR(Q17)</formula>
    </cfRule>
  </conditionalFormatting>
  <conditionalFormatting sqref="Q21">
    <cfRule type="containsErrors" dxfId="635" priority="6">
      <formula>ISERROR(Q21)</formula>
    </cfRule>
  </conditionalFormatting>
  <conditionalFormatting sqref="Q23">
    <cfRule type="containsErrors" dxfId="634" priority="5">
      <formula>ISERROR(Q23)</formula>
    </cfRule>
  </conditionalFormatting>
  <conditionalFormatting sqref="Q25">
    <cfRule type="containsErrors" dxfId="633" priority="4">
      <formula>ISERROR(Q25)</formula>
    </cfRule>
  </conditionalFormatting>
  <conditionalFormatting sqref="Q27">
    <cfRule type="containsErrors" dxfId="632" priority="3">
      <formula>ISERROR(Q27)</formula>
    </cfRule>
  </conditionalFormatting>
  <conditionalFormatting sqref="Q19">
    <cfRule type="containsErrors" dxfId="631" priority="2">
      <formula>ISERROR(Q19)</formula>
    </cfRule>
  </conditionalFormatting>
  <conditionalFormatting sqref="Y2">
    <cfRule type="expression" dxfId="630"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7"/>
  <sheetViews>
    <sheetView showGridLines="0" showRowColHeaders="0" zoomScale="140" zoomScaleNormal="140" workbookViewId="0">
      <pane xSplit="7" ySplit="2" topLeftCell="K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- 7.1 </v>
      </c>
      <c r="B1" s="229"/>
      <c r="C1" s="229"/>
      <c r="D1" s="229"/>
      <c r="E1" s="229"/>
      <c r="F1" s="232" t="str">
        <f ca="1">'Formulario OM'!L2&amp;"
"&amp;GENERAL!S17</f>
        <v>DATOS 
GENERALES
FORMULARIO</v>
      </c>
      <c r="G1" s="463" t="str">
        <f ca="1">INDIRECT("Z_BP_02_"&amp;IDIOMA)&amp;"
"&amp;INDIRECT("Z_BP_03_"&amp;IDIOMA)</f>
        <v>INSERTAR PREGUNTA [ Ctrl + h ]
BORRAR PREGUNTA [ Ctrl + k ]</v>
      </c>
      <c r="H1" s="234">
        <f>COUNTA(Tabla_OM[Enunciado])</f>
        <v>0</v>
      </c>
      <c r="I1" s="233" t="str">
        <f ca="1">INDIRECT("Z_BP_01_"&amp;IDIOMA)</f>
        <v>Preguntas Almacenadas</v>
      </c>
    </row>
    <row r="2" spans="1:36" s="394" customFormat="1" ht="50.1" customHeight="1" thickBot="1" x14ac:dyDescent="0.3">
      <c r="A2" s="262" t="str">
        <f ca="1">'Formulario OM'!B7</f>
        <v>Nombre de la pregunta</v>
      </c>
      <c r="B2" s="386" t="str">
        <f ca="1">"N. "&amp;INDIRECT("Z_OM_08_"&amp;IDIOMA)</f>
        <v>N. Respuesta Correcta</v>
      </c>
      <c r="C2" s="386" t="str">
        <f ca="1">"N. "&amp;INDIRECT("Z_OM_09_"&amp;IDIOMA)</f>
        <v>N. Respuesta Incorrecta</v>
      </c>
      <c r="D2" s="387" t="str">
        <f ca="1">GENERAL!P11&amp;" "&amp;INDIRECT("Z_OM_08_"&amp;IDIOMA)</f>
        <v>Puntos Respuesta Correcta</v>
      </c>
      <c r="E2" s="387" t="str">
        <f ca="1">GENERAL!P11&amp;" "&amp;INDIRECT("Z_OM_09_"&amp;IDIOMA)</f>
        <v>Puntos Respuesta Incorrecta</v>
      </c>
      <c r="F2" s="276" t="str">
        <f ca="1">'Formulario OM'!B9</f>
        <v>Descripción</v>
      </c>
      <c r="G2" s="266" t="str">
        <f ca="1">'Formulario OM'!B1&amp;"
"&amp;'Formulario OM'!B11</f>
        <v>FastTest PlugIn - Opción Múltiple 1R 
Enunciado de la pregunta</v>
      </c>
      <c r="H2" s="380" t="str">
        <f ca="1">INDIRECT("Z_RC_01_"&amp;IDIOMA)&amp;" 1"</f>
        <v>Respuesta 1</v>
      </c>
      <c r="I2" s="381" t="str">
        <f ca="1">INDIRECT("Z_RC_01_"&amp;IDIOMA)&amp;" 2"</f>
        <v>Respuesta 2</v>
      </c>
      <c r="J2" s="382" t="str">
        <f ca="1">INDIRECT("Z_RC_01_"&amp;IDIOMA)&amp;" 3"</f>
        <v>Respuesta 3</v>
      </c>
      <c r="K2" s="383" t="str">
        <f ca="1">INDIRECT("Z_RC_01_"&amp;IDIOMA)&amp;" 4"</f>
        <v>Respuesta 4</v>
      </c>
      <c r="L2" s="384" t="str">
        <f ca="1">INDIRECT("Z_RC_01_"&amp;IDIOMA)&amp;" 5"</f>
        <v>Respuesta 5</v>
      </c>
      <c r="M2" s="385" t="str">
        <f ca="1">INDIRECT("Z_RC_01_"&amp;IDIOMA)&amp;" 6"</f>
        <v>Respuesta 6</v>
      </c>
      <c r="N2" s="295" t="str">
        <f ca="1">'Formulario OM'!$R$17&amp;" 1"</f>
        <v>Retroalim. 1</v>
      </c>
      <c r="O2" s="296" t="str">
        <f ca="1">'Formulario OM'!$R$17&amp;" 2"</f>
        <v>Retroalim. 2</v>
      </c>
      <c r="P2" s="281" t="str">
        <f ca="1">'Formulario OM'!$R$17&amp;" 3"</f>
        <v>Retroalim. 3</v>
      </c>
      <c r="Q2" s="297" t="str">
        <f ca="1">'Formulario OM'!$R$17&amp;" 4"</f>
        <v>Retroalim. 4</v>
      </c>
      <c r="R2" s="298" t="str">
        <f ca="1">'Formulario OM'!$R$17&amp;" 5"</f>
        <v>Retroalim. 5</v>
      </c>
      <c r="S2" s="299" t="str">
        <f ca="1">'Formulario OM'!$R$17&amp;" 6"</f>
        <v>Retroalim. 6</v>
      </c>
      <c r="T2" s="388" t="str">
        <f ca="1">GENERAL!P11&amp;" 1"</f>
        <v>Puntos 1</v>
      </c>
      <c r="U2" s="389" t="str">
        <f ca="1">GENERAL!P11&amp;" 2"</f>
        <v>Puntos 2</v>
      </c>
      <c r="V2" s="390" t="str">
        <f ca="1">GENERAL!P11&amp;" 3"</f>
        <v>Puntos 3</v>
      </c>
      <c r="W2" s="391" t="str">
        <f ca="1">GENERAL!P11&amp;" 4"</f>
        <v>Puntos 4</v>
      </c>
      <c r="X2" s="392" t="str">
        <f ca="1">GENERAL!P11&amp;" 5"</f>
        <v>Puntos 5</v>
      </c>
      <c r="Y2" s="393" t="str">
        <f ca="1">GENERAL!P11&amp;" 6"</f>
        <v>Puntos 6</v>
      </c>
      <c r="Z2" s="299"/>
      <c r="AA2" s="299"/>
      <c r="AB2" s="299"/>
      <c r="AC2" s="299"/>
      <c r="AD2" s="299"/>
      <c r="AE2" s="299"/>
      <c r="AF2" s="277" t="str">
        <f ca="1">'Formulario OM'!$G$31&amp;": 1"</f>
        <v>PISTA: 1</v>
      </c>
      <c r="AG2" s="278" t="str">
        <f ca="1">'Formulario OM'!$G$31&amp;": 2"</f>
        <v>PISTA: 2</v>
      </c>
      <c r="AH2" s="279" t="str">
        <f ca="1">'Formulario OM'!$G$31&amp;": 3"</f>
        <v>PISTA: 3</v>
      </c>
      <c r="AI2" s="280" t="str">
        <f ca="1">'Formulario OM'!$G$31&amp;": 4"</f>
        <v>PISTA: 4</v>
      </c>
      <c r="AJ2" s="281" t="s">
        <v>1097</v>
      </c>
    </row>
    <row r="3" spans="1:36" s="373" customFormat="1" ht="12.75" hidden="1" thickTop="1" x14ac:dyDescent="0.25">
      <c r="A3" s="359" t="str">
        <f t="shared" ref="A3:AJ3" ca="1" si="0">IFERROR(IF(INDIRECT("F"&amp;PREGUNTA_ACTUAL-(N_I_OM)+N_I_Tabla&amp;"C"&amp;COLUMN(),FALSE)="","",INDIRECT("F"&amp;PREGUNTA_ACTUAL-(N_I_OM)+N_I_Tabla&amp;"C"&amp;COLUMN(),FALSE)),"")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24" hidden="1" x14ac:dyDescent="0.25">
      <c r="A4" s="85">
        <v>101</v>
      </c>
      <c r="B4" s="371">
        <f>ROW(Tabla_OM[[#Headers],[NRC]])+1</f>
        <v>6</v>
      </c>
      <c r="C4" s="370"/>
      <c r="D4" s="253"/>
      <c r="E4" s="253"/>
      <c r="F4" s="91" t="str">
        <f>IF('Formulario OM'!H9="","",'Formulario OM'!H9)</f>
        <v/>
      </c>
      <c r="G4" s="325"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19" t="s">
        <v>1378</v>
      </c>
      <c r="B5" s="319" t="s">
        <v>1379</v>
      </c>
      <c r="C5" s="319" t="s">
        <v>1380</v>
      </c>
      <c r="D5" s="319" t="s">
        <v>1381</v>
      </c>
      <c r="E5" s="319" t="s">
        <v>1533</v>
      </c>
      <c r="F5" s="326" t="s">
        <v>1532</v>
      </c>
      <c r="G5" s="327" t="s">
        <v>24</v>
      </c>
      <c r="H5" s="328" t="s">
        <v>1273</v>
      </c>
      <c r="I5" s="329" t="s">
        <v>1274</v>
      </c>
      <c r="J5" s="330" t="s">
        <v>1275</v>
      </c>
      <c r="K5" s="331" t="s">
        <v>1276</v>
      </c>
      <c r="L5" s="332" t="s">
        <v>1277</v>
      </c>
      <c r="M5" s="333" t="s">
        <v>1278</v>
      </c>
      <c r="N5" s="334" t="s">
        <v>1366</v>
      </c>
      <c r="O5" s="335" t="s">
        <v>1367</v>
      </c>
      <c r="P5" s="336" t="s">
        <v>1368</v>
      </c>
      <c r="Q5" s="337" t="s">
        <v>1369</v>
      </c>
      <c r="R5" s="338" t="s">
        <v>1370</v>
      </c>
      <c r="S5" s="339" t="s">
        <v>1371</v>
      </c>
      <c r="T5" s="340" t="s">
        <v>1279</v>
      </c>
      <c r="U5" s="341" t="s">
        <v>1280</v>
      </c>
      <c r="V5" s="342" t="s">
        <v>1281</v>
      </c>
      <c r="W5" s="343" t="s">
        <v>1282</v>
      </c>
      <c r="X5" s="344" t="s">
        <v>1283</v>
      </c>
      <c r="Y5" s="345" t="s">
        <v>1284</v>
      </c>
      <c r="Z5" s="339" t="s">
        <v>1372</v>
      </c>
      <c r="AA5" s="339" t="s">
        <v>1373</v>
      </c>
      <c r="AB5" s="339" t="s">
        <v>1374</v>
      </c>
      <c r="AC5" s="339" t="s">
        <v>1375</v>
      </c>
      <c r="AD5" s="339" t="s">
        <v>1376</v>
      </c>
      <c r="AE5" s="339" t="s">
        <v>1377</v>
      </c>
      <c r="AF5" s="346" t="s">
        <v>1296</v>
      </c>
      <c r="AG5" s="347" t="s">
        <v>1297</v>
      </c>
      <c r="AH5" s="348" t="s">
        <v>1298</v>
      </c>
      <c r="AI5" s="349" t="s">
        <v>1299</v>
      </c>
      <c r="AJ5" s="336" t="s">
        <v>1097</v>
      </c>
    </row>
    <row r="6" spans="1:36" ht="15.75" thickTop="1" x14ac:dyDescent="0.25">
      <c r="A6" s="698" t="str">
        <f>IFERROR(IF(Tabla_OM[[#This Row],[Enunciado]]="","",PREF_PREGUNTA&amp;IF(PREF_PREGUNTA="",""," - ")&amp;
IF(n_preg_ON_OM=TRUE,IF((N_I_OM+ROW()-N_I_Tabla)&gt;99,
IF((N_I_OM+ROW()-N_I_Tabla)&lt;100,"0",""),"")&amp;
IF((N_I_OM+ROW()-N_I_Tabla)&lt;10,"0","")&amp;(N_I_OM+ROW()-N_I_Tabla),""))&amp;
IF(Tabla_OM[[#This Row],[Descripcion]]&lt;&gt;""," "&amp;Tabla_OM[[#This Row],[Descripcion]],""),"")</f>
        <v/>
      </c>
      <c r="B6" s="699" t="str">
        <f>IF(COUNTIF(Tabla_OM[[#This Row],[Puntos 1]:[Puntos 6]],"&gt;0")=0,"",COUNTIF(Tabla_OM[[#This Row],[Puntos 1]:[Puntos 6]],"&gt;0"))</f>
        <v/>
      </c>
      <c r="C6" s="699" t="str">
        <f>IFERROR(MAX(COUNTA(Tabla_OM[[#This Row],[Respuesta 1]:[Respuesta 6]])-Tabla_OM[[#This Row],[NRC]],0),"")</f>
        <v/>
      </c>
      <c r="D6" s="699" t="str">
        <f>IF(SUMIF(Tabla_OM[[#This Row],[Puntos 1]:[Puntos 6]],"&gt;0")=0,"",SUMIF(Tabla_OM[[#This Row],[Puntos 1]:[Puntos 6]],"&gt;0"))</f>
        <v/>
      </c>
      <c r="E6" s="699" t="str">
        <f>IF(SUMIF(Tabla_OM[[#This Row],[Puntos 1]:[Puntos 6]],"&lt;0")=0,"",SUMIF(Tabla_OM[[#This Row],[Puntos 1]:[Puntos 6]],"&lt;0"))</f>
        <v/>
      </c>
      <c r="F6" s="700"/>
      <c r="G6" s="701"/>
      <c r="H6" s="702"/>
      <c r="I6" s="703"/>
      <c r="J6" s="704"/>
      <c r="K6" s="705"/>
      <c r="L6" s="705"/>
      <c r="M6" s="706"/>
      <c r="N6" s="647"/>
      <c r="O6" s="648"/>
      <c r="P6" s="649"/>
      <c r="Q6" s="650"/>
      <c r="R6" s="651"/>
      <c r="S6" s="652"/>
      <c r="T6" s="652"/>
      <c r="U6" s="652"/>
      <c r="V6" s="652"/>
      <c r="W6" s="652"/>
      <c r="X6" s="652"/>
      <c r="Y6" s="652"/>
      <c r="Z6" s="652"/>
      <c r="AA6" s="652"/>
      <c r="AB6" s="652"/>
      <c r="AC6" s="652"/>
      <c r="AD6" s="652"/>
      <c r="AE6" s="652"/>
      <c r="AF6" s="653"/>
      <c r="AG6" s="654"/>
      <c r="AH6" s="655"/>
      <c r="AI6" s="656"/>
      <c r="AJ6" s="649"/>
    </row>
    <row r="7" spans="1:36" x14ac:dyDescent="0.25">
      <c r="A7"/>
      <c r="B7"/>
      <c r="C7"/>
      <c r="D7"/>
      <c r="E7"/>
      <c r="F7"/>
      <c r="G7"/>
      <c r="H7"/>
      <c r="I7"/>
      <c r="J7"/>
      <c r="K7"/>
      <c r="L7"/>
      <c r="M7"/>
      <c r="N7"/>
      <c r="O7"/>
      <c r="P7"/>
      <c r="Q7"/>
      <c r="R7"/>
      <c r="S7"/>
      <c r="T7"/>
      <c r="U7"/>
      <c r="V7"/>
      <c r="W7"/>
      <c r="X7"/>
      <c r="Y7"/>
      <c r="Z7"/>
      <c r="AA7"/>
      <c r="AB7"/>
      <c r="AC7"/>
      <c r="AD7"/>
      <c r="AE7"/>
      <c r="AF7"/>
      <c r="AG7"/>
      <c r="AH7"/>
      <c r="AI7"/>
      <c r="AJ7"/>
    </row>
  </sheetData>
  <sheetProtection algorithmName="SHA-512" hashValue="y/nidnor0vjzQhpX8S4HyZ8fdRezGO7p/HIBFowwXDJS/MMjz/D/Zc935MWk/Vz5USCkq0AANS6upDriWK+GgA==" saltValue="FATEPnD8kZh+909ODZ9Pug==" spinCount="100000" sheet="1" objects="1" scenarios="1" selectLockedCells="1"/>
  <conditionalFormatting sqref="Z4:AE4 F4:S4 F2:AJ2 F6:AJ6">
    <cfRule type="cellIs" dxfId="629" priority="1392" operator="equal">
      <formula>""</formula>
    </cfRule>
    <cfRule type="cellIs" dxfId="628" priority="1393" operator="equal">
      <formula>0</formula>
    </cfRule>
  </conditionalFormatting>
  <conditionalFormatting sqref="AF4:AI4">
    <cfRule type="cellIs" dxfId="627" priority="1302" operator="equal">
      <formula>""</formula>
    </cfRule>
    <cfRule type="cellIs" dxfId="626" priority="1303" operator="equal">
      <formula>0</formula>
    </cfRule>
  </conditionalFormatting>
  <conditionalFormatting sqref="T4:Y4">
    <cfRule type="cellIs" dxfId="625" priority="682" operator="equal">
      <formula>""</formula>
    </cfRule>
    <cfRule type="cellIs" dxfId="624" priority="683" operator="equal">
      <formula>0</formula>
    </cfRule>
  </conditionalFormatting>
  <conditionalFormatting sqref="AJ4">
    <cfRule type="cellIs" dxfId="623" priority="508" operator="equal">
      <formula>""</formula>
    </cfRule>
    <cfRule type="cellIs" dxfId="622" priority="509" operator="equal">
      <formula>0</formula>
    </cfRule>
  </conditionalFormatting>
  <conditionalFormatting sqref="A2">
    <cfRule type="cellIs" dxfId="621" priority="18" operator="equal">
      <formula>""</formula>
    </cfRule>
    <cfRule type="cellIs" dxfId="620" priority="19" operator="equal">
      <formula>0</formula>
    </cfRule>
  </conditionalFormatting>
  <conditionalFormatting sqref="F5:AJ5">
    <cfRule type="cellIs" dxfId="619" priority="14" operator="equal">
      <formula>""</formula>
    </cfRule>
    <cfRule type="cellIs" dxfId="618" priority="15" operator="equal">
      <formula>0</formula>
    </cfRule>
  </conditionalFormatting>
  <conditionalFormatting sqref="G6">
    <cfRule type="duplicateValues" dxfId="617" priority="2735"/>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63" zoomScaleNormal="163" workbookViewId="0">
      <pane xSplit="29" ySplit="47" topLeftCell="AD48"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30" width="5.7109375" style="3" hidden="1" customWidth="1"/>
    <col min="31" max="16384" width="11.42578125" style="3" hidden="1"/>
  </cols>
  <sheetData>
    <row r="1" spans="1:51" ht="2.25" customHeight="1" thickTop="1" x14ac:dyDescent="0.25">
      <c r="A1" s="822" t="str">
        <f ca="1">'Formulario OM'!A1</f>
        <v>CÓDIGOS 
ESPECIALES</v>
      </c>
      <c r="B1" s="830" t="str">
        <f ca="1">APP&amp;" - "&amp;Tipo_2</f>
        <v xml:space="preserve">FastTest PlugIn - Opción Múltiple +R </v>
      </c>
      <c r="C1" s="831"/>
      <c r="D1" s="831"/>
      <c r="E1" s="831"/>
      <c r="F1" s="831"/>
      <c r="G1" s="831"/>
      <c r="H1" s="831"/>
      <c r="I1" s="831"/>
      <c r="J1" s="831"/>
      <c r="K1" s="831"/>
      <c r="L1" s="110"/>
      <c r="M1" s="110"/>
      <c r="N1" s="110"/>
      <c r="O1" s="110"/>
      <c r="P1" s="110"/>
      <c r="Q1" s="110"/>
      <c r="R1" s="110"/>
      <c r="S1" s="110"/>
      <c r="T1" s="110"/>
      <c r="U1" s="110"/>
      <c r="V1" s="110"/>
      <c r="W1" s="110"/>
      <c r="X1" s="111"/>
      <c r="Y1" s="3"/>
      <c r="AB1" s="3">
        <f>COUNTA(Q7,H9,H11,H17,Q17,T17,H19,Q19,T19,H21,Q21,T21,H23,Q23,T23,H25,Q25,T25,H27,Q27,T27,G33,M33,G35,M35)</f>
        <v>0</v>
      </c>
      <c r="AC1" t="str">
        <f>IFERROR(HLOOKUP(AC4,$AB$4:AB4,1,0),"OK")</f>
        <v>OK</v>
      </c>
      <c r="AG1"/>
      <c r="AJ1"/>
      <c r="AM1"/>
      <c r="AP1"/>
      <c r="AS1"/>
      <c r="AV1"/>
      <c r="AY1"/>
    </row>
    <row r="2" spans="1:51" ht="24.95" customHeight="1" x14ac:dyDescent="0.25">
      <c r="A2" s="823"/>
      <c r="B2" s="832"/>
      <c r="C2" s="833"/>
      <c r="D2" s="833"/>
      <c r="E2" s="833"/>
      <c r="F2" s="833"/>
      <c r="G2" s="833"/>
      <c r="H2" s="833"/>
      <c r="I2" s="833"/>
      <c r="J2" s="833"/>
      <c r="K2" s="833"/>
      <c r="L2" s="857" t="str">
        <f ca="1">'Formulario OM'!L2</f>
        <v>DATOS 
GENERALES</v>
      </c>
      <c r="M2" s="809">
        <f>'Formulario OM'!M2</f>
        <v>0</v>
      </c>
      <c r="N2" s="858" t="str">
        <f ca="1">'Formulario OM'!N2</f>
        <v>BANCO 
PREGUNTAS</v>
      </c>
      <c r="O2" s="859">
        <f>'Formulario OM'!O2</f>
        <v>0</v>
      </c>
      <c r="P2" s="860" t="str">
        <f ca="1">'Formulario OM'!P2</f>
        <v>LIMPIAR 
DATOS</v>
      </c>
      <c r="Q2" s="859">
        <f>'Formulario OM'!Q2</f>
        <v>0</v>
      </c>
      <c r="R2" s="860" t="str">
        <f ca="1">'Formulario OM'!R2</f>
        <v>GUARDAR 
PREGUNTAS</v>
      </c>
      <c r="S2" s="859">
        <f>'Formulario OM'!S2</f>
        <v>0</v>
      </c>
      <c r="T2" s="860" t="str">
        <f ca="1">'Formulario OM'!T2</f>
        <v>BORRAR 
PREGUNTAS</v>
      </c>
      <c r="U2" s="859">
        <f>'Formulario OM'!U2</f>
        <v>0</v>
      </c>
      <c r="V2" s="860" t="str">
        <f ca="1">'Formulario OM'!V2</f>
        <v>ALMACENAR
FORMULAS</v>
      </c>
      <c r="W2" s="861">
        <f>'Formulario OM'!W2</f>
        <v>0</v>
      </c>
      <c r="X2" s="135" t="s">
        <v>125</v>
      </c>
      <c r="Y2" s="226" t="str">
        <f ca="1">'Formulario OM'!Y2</f>
        <v>BORRAR VARIABLES</v>
      </c>
      <c r="Z2" s="214" t="s">
        <v>1093</v>
      </c>
      <c r="AB2" s="464">
        <f>COUNTA(Y5:Y35)+COUNTA(AA5:AA35)</f>
        <v>0</v>
      </c>
      <c r="AC2">
        <f>COUNTA(AC5:AC36)</f>
        <v>1</v>
      </c>
      <c r="AG2"/>
      <c r="AJ2"/>
      <c r="AM2"/>
      <c r="AP2"/>
      <c r="AS2"/>
      <c r="AV2"/>
      <c r="AY2"/>
    </row>
    <row r="3" spans="1:51" ht="2.25" customHeight="1" thickBot="1" x14ac:dyDescent="0.3">
      <c r="A3" s="824"/>
      <c r="B3" s="832"/>
      <c r="C3" s="833"/>
      <c r="D3" s="833"/>
      <c r="E3" s="833"/>
      <c r="F3" s="833"/>
      <c r="G3" s="833"/>
      <c r="H3" s="833"/>
      <c r="I3" s="833"/>
      <c r="J3" s="833"/>
      <c r="K3" s="833"/>
      <c r="L3" s="116"/>
      <c r="M3" s="117"/>
      <c r="N3" s="118"/>
      <c r="O3" s="119"/>
      <c r="P3" s="118"/>
      <c r="Q3" s="119"/>
      <c r="R3" s="118"/>
      <c r="S3" s="119"/>
      <c r="T3" s="118"/>
      <c r="U3" s="119"/>
      <c r="V3" s="118"/>
      <c r="W3" s="119"/>
      <c r="X3" s="120"/>
      <c r="Y3" s="3"/>
      <c r="AB3" s="466" t="s">
        <v>18238</v>
      </c>
      <c r="AC3">
        <f>COUNTA(AC38:AC53)</f>
        <v>0</v>
      </c>
      <c r="AG3"/>
      <c r="AJ3"/>
      <c r="AM3"/>
      <c r="AP3"/>
      <c r="AS3"/>
      <c r="AV3"/>
      <c r="AY3"/>
    </row>
    <row r="4" spans="1:51" ht="6" customHeight="1" thickBot="1" x14ac:dyDescent="0.3">
      <c r="A4" s="121"/>
      <c r="B4" s="60"/>
      <c r="C4" s="62"/>
      <c r="D4" s="62"/>
      <c r="E4" s="62"/>
      <c r="F4" s="62"/>
      <c r="G4" s="62"/>
      <c r="H4" s="63"/>
      <c r="I4" s="64"/>
      <c r="J4" s="64"/>
      <c r="K4" s="64"/>
      <c r="L4" s="64"/>
      <c r="M4" s="801"/>
      <c r="N4" s="64"/>
      <c r="O4" s="64"/>
      <c r="P4" s="64"/>
      <c r="Q4" s="64"/>
      <c r="R4" s="64"/>
      <c r="S4" s="64"/>
      <c r="T4" s="63"/>
      <c r="U4" s="63"/>
      <c r="V4" s="63"/>
      <c r="W4" s="63"/>
      <c r="X4" s="65"/>
      <c r="Y4" s="125"/>
      <c r="AB4" s="466" t="s">
        <v>18239</v>
      </c>
      <c r="AC4">
        <f>COUNTA(AD4:XFD4)*3+COLUMN()</f>
        <v>29</v>
      </c>
    </row>
    <row r="5" spans="1:51" ht="15" customHeight="1" x14ac:dyDescent="0.25">
      <c r="A5" s="123" t="str">
        <f ca="1">'Formulario OM'!A5</f>
        <v>FÓRMULA</v>
      </c>
      <c r="B5" s="835" t="str">
        <f ca="1">'Formulario OM'!B5</f>
        <v>Nº Inicial del Banco de Preguntas</v>
      </c>
      <c r="C5" s="836"/>
      <c r="D5" s="836"/>
      <c r="E5" s="836">
        <f>'Formulario OM'!E5</f>
        <v>0</v>
      </c>
      <c r="F5" s="836"/>
      <c r="G5" s="836"/>
      <c r="H5" s="240">
        <f>'Datos O2'!$A$4</f>
        <v>201</v>
      </c>
      <c r="I5" s="750" t="str">
        <f ca="1">'Formulario OM'!I5</f>
        <v>Pregunta Nº</v>
      </c>
      <c r="J5" s="750"/>
      <c r="K5" s="750"/>
      <c r="L5" s="33">
        <f>G37</f>
        <v>201</v>
      </c>
      <c r="M5" s="801"/>
      <c r="N5" s="806" t="str">
        <f ca="1">"N. "&amp;A5&amp;"S: "&amp;AC5</f>
        <v>N. FÓRMULAS: 0</v>
      </c>
      <c r="O5" s="807"/>
      <c r="P5" s="807"/>
      <c r="Q5" s="808"/>
      <c r="R5" s="807" t="str">
        <f ca="1">INDIRECT("Z_DG_15_"&amp;IDIOMA)&amp;": "&amp;P_min_O2&amp;IF(P_max_O2=0,""," - "&amp;P_max_O2)</f>
        <v>Rango de preguntas almacenadas: 0</v>
      </c>
      <c r="S5" s="807"/>
      <c r="T5" s="807"/>
      <c r="U5" s="807"/>
      <c r="V5" s="807"/>
      <c r="W5" s="807"/>
      <c r="X5" s="53"/>
      <c r="Y5" s="127"/>
      <c r="Z5" s="214">
        <v>1</v>
      </c>
      <c r="AA5" s="227"/>
      <c r="AB5" s="214">
        <f>Z35+1</f>
        <v>17</v>
      </c>
      <c r="AC5">
        <f>COUNTA(AD4:XFD4)</f>
        <v>0</v>
      </c>
    </row>
    <row r="6" spans="1:51" ht="6" customHeight="1" thickBot="1" x14ac:dyDescent="0.3">
      <c r="A6" s="13"/>
      <c r="B6" s="45"/>
      <c r="C6" s="46"/>
      <c r="D6" s="46"/>
      <c r="E6" s="46"/>
      <c r="F6" s="46"/>
      <c r="G6" s="46"/>
      <c r="H6" s="47"/>
      <c r="I6" s="48"/>
      <c r="J6" s="48"/>
      <c r="K6" s="48"/>
      <c r="L6" s="48"/>
      <c r="M6" s="801"/>
      <c r="N6" s="48"/>
      <c r="O6" s="47"/>
      <c r="P6" s="48"/>
      <c r="Q6" s="61"/>
      <c r="R6" s="48"/>
      <c r="S6" s="58"/>
      <c r="T6" s="48"/>
      <c r="U6" s="149"/>
      <c r="V6" s="58"/>
      <c r="W6" s="58"/>
      <c r="X6" s="49"/>
      <c r="Y6" s="126"/>
    </row>
    <row r="7" spans="1:51" ht="15" customHeight="1" thickTop="1" thickBot="1" x14ac:dyDescent="0.3">
      <c r="A7" s="123" t="str">
        <f ca="1">'Formulario OM'!A7</f>
        <v>SUPERÍNDICE</v>
      </c>
      <c r="B7" s="835" t="str">
        <f ca="1">'Formulario OM'!B7</f>
        <v>Nombre de la pregunta</v>
      </c>
      <c r="C7" s="836"/>
      <c r="D7" s="836"/>
      <c r="E7" s="836">
        <f>'Formulario OM'!E7</f>
        <v>0</v>
      </c>
      <c r="F7" s="836"/>
      <c r="G7" s="836"/>
      <c r="H7" s="826" t="str">
        <f ca="1">IFERROR(INDIRECT("'Datos O2'!a"&amp;(L5-H5+N_I_Tabla)),"")</f>
        <v/>
      </c>
      <c r="I7" s="826"/>
      <c r="J7" s="826"/>
      <c r="K7" s="826"/>
      <c r="L7" s="826"/>
      <c r="M7" s="826"/>
      <c r="N7" s="750" t="str">
        <f ca="1">'Formulario OM'!N7</f>
        <v>Imagen</v>
      </c>
      <c r="O7" s="750"/>
      <c r="P7" s="750"/>
      <c r="Q7" s="818"/>
      <c r="R7" s="819"/>
      <c r="S7" s="819"/>
      <c r="T7" s="819"/>
      <c r="U7" s="819"/>
      <c r="V7" s="819"/>
      <c r="W7" s="820"/>
      <c r="X7" s="53"/>
      <c r="Y7" s="127"/>
      <c r="Z7" s="214">
        <f>Z5+1</f>
        <v>2</v>
      </c>
      <c r="AA7" s="227"/>
      <c r="AB7" s="214">
        <f>AB5+1</f>
        <v>18</v>
      </c>
    </row>
    <row r="8" spans="1:51"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51" ht="15" customHeight="1" x14ac:dyDescent="0.25">
      <c r="A9" s="123" t="str">
        <f ca="1">'Formulario OM'!A9</f>
        <v>SUBÍNDICE</v>
      </c>
      <c r="B9" s="752" t="str">
        <f ca="1">'Formulario OM'!B9</f>
        <v>Descripción</v>
      </c>
      <c r="C9" s="750"/>
      <c r="D9" s="750"/>
      <c r="E9" s="750">
        <f>'Formulario OM'!E9</f>
        <v>0</v>
      </c>
      <c r="F9" s="750"/>
      <c r="G9" s="750"/>
      <c r="H9" s="825"/>
      <c r="I9" s="825"/>
      <c r="J9" s="825"/>
      <c r="K9" s="825"/>
      <c r="L9" s="825"/>
      <c r="M9" s="825"/>
      <c r="N9" s="750" t="str">
        <f ca="1">'Formulario OM'!N9</f>
        <v>Num. elecc.</v>
      </c>
      <c r="O9" s="750"/>
      <c r="P9" s="750"/>
      <c r="Q9" s="241" t="str">
        <f>NUMERAR_R</f>
        <v>abc</v>
      </c>
      <c r="R9" s="58"/>
      <c r="S9" s="58"/>
      <c r="T9" s="58"/>
      <c r="U9" s="58"/>
      <c r="V9" s="58"/>
      <c r="W9" s="58"/>
      <c r="X9" s="53"/>
      <c r="Y9" s="127"/>
      <c r="Z9" s="214">
        <f>Z7+1</f>
        <v>3</v>
      </c>
      <c r="AA9" s="227"/>
      <c r="AB9" s="214">
        <f>AB7+1</f>
        <v>19</v>
      </c>
    </row>
    <row r="10" spans="1:51"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51" ht="15" customHeight="1" thickTop="1" x14ac:dyDescent="0.25">
      <c r="A11" s="123" t="str">
        <f ca="1">'Formulario OM'!A11</f>
        <v>SALTO LÍNEA</v>
      </c>
      <c r="B11" s="752" t="str">
        <f ca="1">'Formulario OM'!B11</f>
        <v>Enunciado de la pregunta</v>
      </c>
      <c r="C11" s="750"/>
      <c r="D11" s="750"/>
      <c r="E11" s="750">
        <f>'Formulario OM'!E11</f>
        <v>0</v>
      </c>
      <c r="F11" s="750"/>
      <c r="G11" s="751"/>
      <c r="H11" s="865"/>
      <c r="I11" s="866"/>
      <c r="J11" s="866"/>
      <c r="K11" s="866"/>
      <c r="L11" s="866"/>
      <c r="M11" s="866"/>
      <c r="N11" s="866"/>
      <c r="O11" s="866"/>
      <c r="P11" s="866"/>
      <c r="Q11" s="866"/>
      <c r="R11" s="866"/>
      <c r="S11" s="866"/>
      <c r="T11" s="866"/>
      <c r="U11" s="866"/>
      <c r="V11" s="866"/>
      <c r="W11" s="867"/>
      <c r="X11" s="53"/>
      <c r="Y11" s="127"/>
      <c r="Z11" s="214">
        <f>Z9+1</f>
        <v>4</v>
      </c>
      <c r="AA11" s="227"/>
      <c r="AB11" s="214">
        <f>AB9+1</f>
        <v>20</v>
      </c>
    </row>
    <row r="12" spans="1:51" ht="6" customHeight="1" thickBot="1" x14ac:dyDescent="0.3">
      <c r="A12" s="1"/>
      <c r="B12" s="802"/>
      <c r="C12" s="803"/>
      <c r="D12" s="62"/>
      <c r="E12" s="62"/>
      <c r="F12" s="62"/>
      <c r="G12" s="63"/>
      <c r="H12" s="868"/>
      <c r="I12" s="869"/>
      <c r="J12" s="869"/>
      <c r="K12" s="869"/>
      <c r="L12" s="869"/>
      <c r="M12" s="869"/>
      <c r="N12" s="869"/>
      <c r="O12" s="869"/>
      <c r="P12" s="869"/>
      <c r="Q12" s="869"/>
      <c r="R12" s="869"/>
      <c r="S12" s="869"/>
      <c r="T12" s="869"/>
      <c r="U12" s="869"/>
      <c r="V12" s="869"/>
      <c r="W12" s="870"/>
      <c r="X12" s="49"/>
      <c r="Y12" s="78"/>
    </row>
    <row r="13" spans="1:51" ht="15" customHeight="1" x14ac:dyDescent="0.25">
      <c r="A13" s="123" t="str">
        <f ca="1">'Formulario OM'!A13</f>
        <v>CONCATENAR</v>
      </c>
      <c r="B13" s="802"/>
      <c r="C13" s="803"/>
      <c r="D13" s="834" t="str">
        <f>GENERAL!C11</f>
        <v>Moodle
 Editor.
(HTML)</v>
      </c>
      <c r="E13" s="834"/>
      <c r="F13" s="834"/>
      <c r="G13" s="834"/>
      <c r="H13" s="868"/>
      <c r="I13" s="869"/>
      <c r="J13" s="869"/>
      <c r="K13" s="869"/>
      <c r="L13" s="869"/>
      <c r="M13" s="869"/>
      <c r="N13" s="869"/>
      <c r="O13" s="869"/>
      <c r="P13" s="869"/>
      <c r="Q13" s="869"/>
      <c r="R13" s="869"/>
      <c r="S13" s="869"/>
      <c r="T13" s="869"/>
      <c r="U13" s="869"/>
      <c r="V13" s="869"/>
      <c r="W13" s="870"/>
      <c r="X13" s="53"/>
      <c r="Y13" s="127"/>
      <c r="Z13" s="214">
        <f>Z11+1</f>
        <v>5</v>
      </c>
      <c r="AA13" s="227"/>
      <c r="AB13" s="214">
        <f>AB11+1</f>
        <v>21</v>
      </c>
    </row>
    <row r="14" spans="1:51" ht="6" customHeight="1" x14ac:dyDescent="0.25">
      <c r="B14" s="802"/>
      <c r="C14" s="803"/>
      <c r="D14" s="62"/>
      <c r="E14" s="62"/>
      <c r="F14" s="62"/>
      <c r="G14" s="801"/>
      <c r="H14" s="868"/>
      <c r="I14" s="869"/>
      <c r="J14" s="869"/>
      <c r="K14" s="869"/>
      <c r="L14" s="869"/>
      <c r="M14" s="869"/>
      <c r="N14" s="869"/>
      <c r="O14" s="869"/>
      <c r="P14" s="869"/>
      <c r="Q14" s="869"/>
      <c r="R14" s="869"/>
      <c r="S14" s="869"/>
      <c r="T14" s="869"/>
      <c r="U14" s="869"/>
      <c r="V14" s="869"/>
      <c r="W14" s="870"/>
      <c r="X14" s="49"/>
      <c r="Y14" s="78"/>
    </row>
    <row r="15" spans="1:51" ht="15" customHeight="1" thickBot="1" x14ac:dyDescent="0.3">
      <c r="A15" s="123" t="str">
        <f ca="1">'Formulario OM'!A15</f>
        <v>NEGRITA</v>
      </c>
      <c r="B15" s="752"/>
      <c r="C15" s="750"/>
      <c r="D15" s="750"/>
      <c r="E15" s="750"/>
      <c r="F15" s="750"/>
      <c r="G15" s="801"/>
      <c r="H15" s="871"/>
      <c r="I15" s="872"/>
      <c r="J15" s="872"/>
      <c r="K15" s="872"/>
      <c r="L15" s="872"/>
      <c r="M15" s="872"/>
      <c r="N15" s="872"/>
      <c r="O15" s="872"/>
      <c r="P15" s="872"/>
      <c r="Q15" s="872"/>
      <c r="R15" s="872"/>
      <c r="S15" s="872"/>
      <c r="T15" s="872"/>
      <c r="U15" s="872"/>
      <c r="V15" s="872"/>
      <c r="W15" s="873"/>
      <c r="X15" s="53"/>
      <c r="Y15" s="127"/>
      <c r="Z15" s="214">
        <f>Z13+1</f>
        <v>6</v>
      </c>
      <c r="AA15" s="227"/>
      <c r="AB15" s="214">
        <f>AB13+1</f>
        <v>22</v>
      </c>
    </row>
    <row r="16" spans="1:51" ht="6" customHeight="1" thickTop="1" thickBot="1" x14ac:dyDescent="0.3">
      <c r="B16" s="45"/>
      <c r="C16" s="46"/>
      <c r="D16" s="62"/>
      <c r="E16" s="62"/>
      <c r="F16" s="62"/>
      <c r="G16" s="801"/>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39">
        <v>1</v>
      </c>
      <c r="C17" s="750" t="str">
        <f ca="1">B17&amp;"ª "&amp;IF(P_1_O2&gt;0,INDIRECT("Z_OM_08_"&amp;IDIOMA),INDIRECT("Z_OM_09_"&amp;IDIOMA))</f>
        <v>1ª Respuesta Incorrecta</v>
      </c>
      <c r="D17" s="750"/>
      <c r="E17" s="750"/>
      <c r="F17" s="750"/>
      <c r="G17" s="751"/>
      <c r="H17" s="815"/>
      <c r="I17" s="816"/>
      <c r="J17" s="816"/>
      <c r="K17" s="816"/>
      <c r="L17" s="816"/>
      <c r="M17" s="816"/>
      <c r="N17" s="816"/>
      <c r="O17" s="817"/>
      <c r="P17" s="243" t="s">
        <v>735</v>
      </c>
      <c r="Q17" s="162"/>
      <c r="R17" s="750" t="str">
        <f ca="1">'Formulario OM'!R17</f>
        <v>Retroalim.</v>
      </c>
      <c r="S17" s="751"/>
      <c r="T17" s="854"/>
      <c r="U17" s="855"/>
      <c r="V17" s="855"/>
      <c r="W17" s="856"/>
      <c r="X17" s="156"/>
      <c r="Y17" s="127"/>
      <c r="Z17" s="214">
        <f>Z15+1</f>
        <v>7</v>
      </c>
      <c r="AA17" s="227"/>
      <c r="AB17" s="214">
        <f>AB15+1</f>
        <v>23</v>
      </c>
    </row>
    <row r="18" spans="1:28" ht="6" customHeight="1" thickTop="1" thickBot="1" x14ac:dyDescent="0.3">
      <c r="B18" s="239"/>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39">
        <f>IF(P_2_O2&gt;0,IF(P_1_O2&gt;0,B17+1,1),IF(P_1_O2&lt;=0,B17+1,1))</f>
        <v>2</v>
      </c>
      <c r="C19" s="750" t="str">
        <f ca="1">B19&amp;"ª "&amp;IF(P_2_O2&gt;0,INDIRECT("Z_OM_08_"&amp;IDIOMA),INDIRECT("Z_OM_09_"&amp;IDIOMA))</f>
        <v>2ª Respuesta Incorrecta</v>
      </c>
      <c r="D19" s="804"/>
      <c r="E19" s="804"/>
      <c r="F19" s="804"/>
      <c r="G19" s="805"/>
      <c r="H19" s="874"/>
      <c r="I19" s="875"/>
      <c r="J19" s="875"/>
      <c r="K19" s="875"/>
      <c r="L19" s="875"/>
      <c r="M19" s="875"/>
      <c r="N19" s="875"/>
      <c r="O19" s="876"/>
      <c r="P19" s="243" t="s">
        <v>735</v>
      </c>
      <c r="Q19" s="162"/>
      <c r="R19" s="750" t="str">
        <f ca="1">'Formulario OM'!R19</f>
        <v>Retroalim.</v>
      </c>
      <c r="S19" s="805"/>
      <c r="T19" s="854"/>
      <c r="U19" s="855"/>
      <c r="V19" s="855"/>
      <c r="W19" s="856"/>
      <c r="X19" s="156"/>
      <c r="Y19" s="127"/>
      <c r="Z19" s="214">
        <f>Z17+1</f>
        <v>8</v>
      </c>
      <c r="AA19" s="227"/>
      <c r="AB19" s="214">
        <f>AB17+1</f>
        <v>24</v>
      </c>
    </row>
    <row r="20" spans="1:28" ht="6" customHeight="1" thickTop="1" thickBot="1" x14ac:dyDescent="0.3">
      <c r="A20" s="124"/>
      <c r="B20" s="239"/>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39">
        <f>IF(P_3_O2&gt;0,IF(P_2_O2&gt;0,B19+1,IF(P_1_O2&gt;0,B17+1,1)),
                             IF(P_2_O2&lt;=0,B19+1,IF(P_1_O2&lt;=0,B17+1,1)))</f>
        <v>3</v>
      </c>
      <c r="C21" s="750" t="str">
        <f ca="1">B21&amp;"ª "&amp;IF(P_3_O2&gt;0,INDIRECT("Z_OM_08_"&amp;IDIOMA),INDIRECT("Z_OM_09_"&amp;IDIOMA))</f>
        <v>3ª Respuesta Incorrecta</v>
      </c>
      <c r="D21" s="804"/>
      <c r="E21" s="804"/>
      <c r="F21" s="804"/>
      <c r="G21" s="805"/>
      <c r="H21" s="877"/>
      <c r="I21" s="878"/>
      <c r="J21" s="878"/>
      <c r="K21" s="878"/>
      <c r="L21" s="878"/>
      <c r="M21" s="878"/>
      <c r="N21" s="878"/>
      <c r="O21" s="879"/>
      <c r="P21" s="243" t="s">
        <v>735</v>
      </c>
      <c r="Q21" s="162"/>
      <c r="R21" s="750" t="str">
        <f ca="1">'Formulario OM'!R21</f>
        <v>Retroalim.</v>
      </c>
      <c r="S21" s="805"/>
      <c r="T21" s="854"/>
      <c r="U21" s="855"/>
      <c r="V21" s="855"/>
      <c r="W21" s="856"/>
      <c r="X21" s="156"/>
      <c r="Y21" s="127"/>
      <c r="Z21" s="214">
        <f>Z19+1</f>
        <v>9</v>
      </c>
      <c r="AA21" s="227"/>
      <c r="AB21" s="214">
        <f>AB19+1</f>
        <v>25</v>
      </c>
    </row>
    <row r="22" spans="1:28" ht="6" customHeight="1" thickTop="1" thickBot="1" x14ac:dyDescent="0.3">
      <c r="B22" s="239"/>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39">
        <f>IF(P_4_O2&gt;0,IF(P_3_O2&gt;0,B21+1,IF(P_2_O2&gt;0,B19+1,IF(P_1_O2&gt;0,B17+1,1))),
IF(P_3_O2&lt;=0,B21+1,IF(P_2_O2&lt;=0,B19+1,IF(P_1_O2&lt;=0,B17+1,1))))</f>
        <v>4</v>
      </c>
      <c r="C23" s="750" t="str">
        <f ca="1">B23&amp;"ª "&amp;IF(P_4_O2&gt;0,INDIRECT("Z_OM_08_"&amp;IDIOMA),INDIRECT("Z_OM_09_"&amp;IDIOMA))</f>
        <v>4ª Respuesta Incorrecta</v>
      </c>
      <c r="D23" s="804"/>
      <c r="E23" s="804"/>
      <c r="F23" s="804"/>
      <c r="G23" s="805"/>
      <c r="H23" s="877"/>
      <c r="I23" s="878"/>
      <c r="J23" s="878"/>
      <c r="K23" s="878"/>
      <c r="L23" s="878"/>
      <c r="M23" s="878"/>
      <c r="N23" s="878"/>
      <c r="O23" s="879"/>
      <c r="P23" s="243" t="s">
        <v>735</v>
      </c>
      <c r="Q23" s="162"/>
      <c r="R23" s="750" t="str">
        <f ca="1">'Formulario OM'!R23</f>
        <v>Retroalim.</v>
      </c>
      <c r="S23" s="805"/>
      <c r="T23" s="854"/>
      <c r="U23" s="855"/>
      <c r="V23" s="855"/>
      <c r="W23" s="856"/>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22" t="str">
        <f ca="1">'Formulario OM'!A25</f>
        <v>INSERTAR
IMÁGENES</v>
      </c>
      <c r="B25" s="62">
        <f>IF(P_5_O2&gt;0,IF(P_4_O2&gt;0,B23+1,IF(P_3_O2&gt;0,B21+1,IF(P_2_O2&gt;0,B19+1,IF(P_1_O2&gt;0,B17+1,1)))),
                             IF(P_4_O2&lt;=0,B23+1,IF(P_3_O2&lt;=0,B21+1,IF(P_2_O2&lt;=0,B19+1,IF(P_1_O2&lt;=0,B17+1,1)))))</f>
        <v>5</v>
      </c>
      <c r="C25" s="750" t="str">
        <f ca="1">B25&amp;"ª "&amp;IF(P_5_O2&gt;0,INDIRECT("Z_OM_08_"&amp;IDIOMA),INDIRECT("Z_OM_09_"&amp;IDIOMA))</f>
        <v>5ª Respuesta Incorrecta</v>
      </c>
      <c r="D25" s="804"/>
      <c r="E25" s="804"/>
      <c r="F25" s="804"/>
      <c r="G25" s="805"/>
      <c r="H25" s="877"/>
      <c r="I25" s="878"/>
      <c r="J25" s="878"/>
      <c r="K25" s="878"/>
      <c r="L25" s="878"/>
      <c r="M25" s="878"/>
      <c r="N25" s="878"/>
      <c r="O25" s="879"/>
      <c r="P25" s="243" t="s">
        <v>735</v>
      </c>
      <c r="Q25" s="162"/>
      <c r="R25" s="750" t="str">
        <f ca="1">'Formulario OM'!R25</f>
        <v>Retroalim.</v>
      </c>
      <c r="S25" s="805"/>
      <c r="T25" s="854"/>
      <c r="U25" s="855"/>
      <c r="V25" s="855"/>
      <c r="W25" s="856"/>
      <c r="X25" s="156"/>
      <c r="Y25" s="127"/>
      <c r="Z25" s="214">
        <f>Z23+1</f>
        <v>11</v>
      </c>
      <c r="AA25" s="227"/>
      <c r="AB25" s="214">
        <f>AB23+1</f>
        <v>27</v>
      </c>
    </row>
    <row r="26" spans="1:28" ht="6" customHeight="1" thickTop="1" thickBot="1" x14ac:dyDescent="0.3">
      <c r="A26" s="823"/>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24"/>
      <c r="B27" s="62">
        <f>IF(P_6_O2&gt;0,IF(P_5_O2&gt;0,B25+1,IF(P_4_O2&gt;0,B23+1,IF(P_3_O2&gt;0,B21+1,IF(P_2_O2&gt;0,B19+1,IF(P_1_O2&gt;0,B17+1,1))))),
                             IF(P_5_O2&lt;=0,B25+1,IF(P_4_O2&lt;=0,B23+1,IF(P_3_O2&lt;=0,B21+1,IF(P_2_O2&gt;0,B19+1,IF(P_1_O2&gt;0,B17+1,1))))))</f>
        <v>6</v>
      </c>
      <c r="C27" s="750" t="str">
        <f ca="1">B27&amp;"ª "&amp;IF(P_6_O2&gt;0,INDIRECT("Z_OM_08_"&amp;IDIOMA),INDIRECT("Z_OM_09_"&amp;IDIOMA))</f>
        <v>6ª Respuesta Incorrecta</v>
      </c>
      <c r="D27" s="804"/>
      <c r="E27" s="804"/>
      <c r="F27" s="804"/>
      <c r="G27" s="805"/>
      <c r="H27" s="827"/>
      <c r="I27" s="828"/>
      <c r="J27" s="828"/>
      <c r="K27" s="828"/>
      <c r="L27" s="828"/>
      <c r="M27" s="828"/>
      <c r="N27" s="828"/>
      <c r="O27" s="829"/>
      <c r="P27" s="243" t="s">
        <v>735</v>
      </c>
      <c r="Q27" s="162"/>
      <c r="R27" s="750" t="str">
        <f ca="1">'Formulario OM'!R27</f>
        <v>Retroalim.</v>
      </c>
      <c r="S27" s="805"/>
      <c r="T27" s="854"/>
      <c r="U27" s="855"/>
      <c r="V27" s="855"/>
      <c r="W27" s="856"/>
      <c r="X27" s="156"/>
      <c r="Y27" s="127"/>
      <c r="Z27" s="214">
        <f>Z25+1</f>
        <v>12</v>
      </c>
      <c r="AA27" s="227"/>
      <c r="AB27" s="214">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22" t="str">
        <f ca="1">'Formulario OM'!A29</f>
        <v>USAR DATOS VARIABLES</v>
      </c>
      <c r="B29" s="50"/>
      <c r="C29" s="750" t="str">
        <f ca="1">'Formulario OM'!C29</f>
        <v>Respuesta Correcta =&gt; Pt. Tot.</v>
      </c>
      <c r="D29" s="804"/>
      <c r="E29" s="804"/>
      <c r="F29" s="804"/>
      <c r="G29" s="804"/>
      <c r="H29" s="804"/>
      <c r="I29" s="804"/>
      <c r="J29" s="804"/>
      <c r="K29" s="804"/>
      <c r="L29" s="10">
        <f>SUMIF(Q17:Q27,"&gt;0")</f>
        <v>0</v>
      </c>
      <c r="M29" s="243" t="str">
        <f>'Formulario OM'!M29</f>
        <v>N.</v>
      </c>
      <c r="N29" s="10">
        <f>COUNTIF(Q17:Q27,"&gt;0")</f>
        <v>0</v>
      </c>
      <c r="O29" s="750" t="str">
        <f ca="1">'Formulario OM'!O29</f>
        <v>Respuesta Incorrecta =&gt; Pt. Tot.</v>
      </c>
      <c r="P29" s="804"/>
      <c r="Q29" s="804"/>
      <c r="R29" s="804"/>
      <c r="S29" s="804"/>
      <c r="T29" s="804"/>
      <c r="U29" s="10">
        <f>ROUND(SUMIF(Q17:Q27,"&lt;0"),0)</f>
        <v>0</v>
      </c>
      <c r="V29" s="243" t="str">
        <f>'Formulario OM'!V29</f>
        <v>N.</v>
      </c>
      <c r="W29" s="10">
        <f>IFERROR(MAX(0,COUNTA(H17:O27)-N29),"")</f>
        <v>0</v>
      </c>
      <c r="X29" s="113"/>
      <c r="Y29" s="127"/>
      <c r="Z29" s="214">
        <f>Z27+1</f>
        <v>13</v>
      </c>
      <c r="AA29" s="227"/>
      <c r="AB29" s="214">
        <f>AB27+1</f>
        <v>29</v>
      </c>
    </row>
    <row r="30" spans="1:28" ht="6" customHeight="1" x14ac:dyDescent="0.25">
      <c r="A30" s="823"/>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24"/>
      <c r="B31" s="50"/>
      <c r="C31" s="51"/>
      <c r="D31" s="51"/>
      <c r="E31" s="54"/>
      <c r="F31" s="62">
        <v>1</v>
      </c>
      <c r="G31" s="850" t="str">
        <f ca="1">'Formulario OM'!G31</f>
        <v>PISTA</v>
      </c>
      <c r="H31" s="850"/>
      <c r="I31" s="850"/>
      <c r="J31" s="850"/>
      <c r="K31" s="850"/>
      <c r="L31" s="850"/>
      <c r="M31" s="850"/>
      <c r="N31" s="850"/>
      <c r="O31" s="850"/>
      <c r="P31" s="850"/>
      <c r="Q31" s="850"/>
      <c r="R31" s="112"/>
      <c r="S31" s="837"/>
      <c r="T31" s="837"/>
      <c r="U31" s="837"/>
      <c r="V31" s="837"/>
      <c r="W31" s="837"/>
      <c r="X31" s="838"/>
      <c r="Y31" s="127"/>
      <c r="Z31" s="214">
        <f>Z29+1</f>
        <v>14</v>
      </c>
      <c r="AA31" s="227"/>
      <c r="AB31" s="214">
        <f>AB29+1</f>
        <v>30</v>
      </c>
    </row>
    <row r="32" spans="1:28" ht="6" customHeight="1" thickBot="1" x14ac:dyDescent="0.3">
      <c r="A32" s="124"/>
      <c r="B32" s="50"/>
      <c r="C32" s="821" t="s">
        <v>131</v>
      </c>
      <c r="D32" s="821"/>
      <c r="E32" s="54"/>
      <c r="F32" s="62"/>
      <c r="G32" s="61"/>
      <c r="H32" s="61"/>
      <c r="I32" s="61"/>
      <c r="J32" s="55"/>
      <c r="K32" s="55"/>
      <c r="L32" s="55"/>
      <c r="M32" s="61"/>
      <c r="N32" s="55"/>
      <c r="O32" s="55"/>
      <c r="P32" s="55"/>
      <c r="Q32" s="55"/>
      <c r="R32" s="112"/>
      <c r="S32" s="837"/>
      <c r="T32" s="837"/>
      <c r="U32" s="837"/>
      <c r="V32" s="837"/>
      <c r="W32" s="837"/>
      <c r="X32" s="838"/>
      <c r="Y32" s="78"/>
    </row>
    <row r="33" spans="1:29" ht="15" customHeight="1" thickTop="1" thickBot="1" x14ac:dyDescent="0.3">
      <c r="A33" s="123" t="str">
        <f ca="1">'Formulario OM'!A33</f>
        <v>ACTIVAR</v>
      </c>
      <c r="B33" s="50"/>
      <c r="C33" s="821"/>
      <c r="D33" s="821"/>
      <c r="E33" s="54"/>
      <c r="F33" s="136" t="s">
        <v>733</v>
      </c>
      <c r="G33" s="862"/>
      <c r="H33" s="863"/>
      <c r="I33" s="863"/>
      <c r="J33" s="863"/>
      <c r="K33" s="864"/>
      <c r="L33" s="136" t="s">
        <v>731</v>
      </c>
      <c r="M33" s="862"/>
      <c r="N33" s="863"/>
      <c r="O33" s="863"/>
      <c r="P33" s="863"/>
      <c r="Q33" s="864"/>
      <c r="R33" s="112"/>
      <c r="S33" s="837"/>
      <c r="T33" s="837"/>
      <c r="U33" s="837"/>
      <c r="V33" s="837"/>
      <c r="W33" s="837"/>
      <c r="X33" s="838"/>
      <c r="Y33" s="127"/>
      <c r="Z33" s="214">
        <f>Z31+1</f>
        <v>15</v>
      </c>
      <c r="AA33" s="227"/>
      <c r="AB33" s="214">
        <f>AB31+1</f>
        <v>31</v>
      </c>
    </row>
    <row r="34" spans="1:29" ht="6" customHeight="1" thickTop="1" thickBot="1" x14ac:dyDescent="0.3">
      <c r="A34" s="1"/>
      <c r="B34" s="50"/>
      <c r="C34" s="821"/>
      <c r="D34" s="821"/>
      <c r="E34" s="54"/>
      <c r="F34" s="62"/>
      <c r="G34" s="61"/>
      <c r="H34" s="61"/>
      <c r="I34" s="61"/>
      <c r="J34" s="55"/>
      <c r="K34" s="55"/>
      <c r="L34" s="55"/>
      <c r="M34" s="61"/>
      <c r="N34" s="56"/>
      <c r="O34" s="56"/>
      <c r="P34" s="56"/>
      <c r="Q34" s="56"/>
      <c r="R34" s="112"/>
      <c r="S34" s="837"/>
      <c r="T34" s="837"/>
      <c r="U34" s="837"/>
      <c r="V34" s="837"/>
      <c r="W34" s="837"/>
      <c r="X34" s="838"/>
      <c r="Y34" s="78"/>
    </row>
    <row r="35" spans="1:29" ht="15" customHeight="1" thickTop="1" thickBot="1" x14ac:dyDescent="0.3">
      <c r="A35" s="123" t="str">
        <f ca="1">'Formulario OM'!A35</f>
        <v>DESACTIVAR</v>
      </c>
      <c r="B35" s="50"/>
      <c r="C35" s="821"/>
      <c r="D35" s="821"/>
      <c r="E35" s="54"/>
      <c r="F35" s="136" t="s">
        <v>734</v>
      </c>
      <c r="G35" s="862"/>
      <c r="H35" s="863"/>
      <c r="I35" s="863"/>
      <c r="J35" s="863"/>
      <c r="K35" s="864"/>
      <c r="L35" s="136" t="s">
        <v>732</v>
      </c>
      <c r="M35" s="862"/>
      <c r="N35" s="863"/>
      <c r="O35" s="863"/>
      <c r="P35" s="863"/>
      <c r="Q35" s="864"/>
      <c r="R35" s="112"/>
      <c r="S35" s="837"/>
      <c r="T35" s="837"/>
      <c r="U35" s="837"/>
      <c r="V35" s="837"/>
      <c r="W35" s="837"/>
      <c r="X35" s="838"/>
      <c r="Y35" s="127"/>
      <c r="Z35" s="214">
        <f>Z33+1</f>
        <v>16</v>
      </c>
      <c r="AA35" s="227"/>
      <c r="AB35" s="214">
        <f>AB33+1</f>
        <v>32</v>
      </c>
    </row>
    <row r="36" spans="1:29" ht="9.9499999999999993" customHeight="1" thickTop="1" thickBot="1" x14ac:dyDescent="0.3">
      <c r="A36" s="470" t="str">
        <f>IF(AB2&gt;0,AB2,"")</f>
        <v/>
      </c>
      <c r="B36" s="228"/>
      <c r="C36" s="248" t="str">
        <f>Version</f>
        <v xml:space="preserve">   V - 7.1 </v>
      </c>
      <c r="D36" s="57"/>
      <c r="E36" s="57"/>
      <c r="F36" s="148">
        <v>4</v>
      </c>
      <c r="G36" s="57"/>
      <c r="H36" s="57"/>
      <c r="I36" s="57"/>
      <c r="J36" s="57"/>
      <c r="K36" s="57"/>
      <c r="L36" s="57"/>
      <c r="M36" s="57"/>
      <c r="N36" s="57"/>
      <c r="O36" s="57"/>
      <c r="P36" s="57"/>
      <c r="Q36" s="57"/>
      <c r="R36" s="114"/>
      <c r="S36" s="839"/>
      <c r="T36" s="839"/>
      <c r="U36" s="839"/>
      <c r="V36" s="839"/>
      <c r="W36" s="839"/>
      <c r="X36" s="840"/>
      <c r="Y36" s="78"/>
    </row>
    <row r="37" spans="1:29" s="2" customFormat="1" ht="15.75" hidden="1" customHeight="1" thickTop="1" x14ac:dyDescent="0.25">
      <c r="G37" s="42">
        <v>201</v>
      </c>
      <c r="H37" s="42">
        <v>1</v>
      </c>
      <c r="I37" s="42">
        <v>-10</v>
      </c>
      <c r="M37" s="42" t="b">
        <v>1</v>
      </c>
      <c r="N37" s="42" t="b">
        <f>Centrar_Tabla</f>
        <v>0</v>
      </c>
      <c r="Y37" s="4"/>
      <c r="AC37"/>
    </row>
    <row r="38" spans="1:29" s="2" customFormat="1" ht="15.75" hidden="1" thickTop="1" x14ac:dyDescent="0.25">
      <c r="A38"/>
      <c r="Y38" s="4"/>
      <c r="AC38"/>
    </row>
    <row r="39" spans="1:29" s="2" customFormat="1" ht="15.75" hidden="1" thickTop="1" x14ac:dyDescent="0.25">
      <c r="A39"/>
      <c r="Y39" s="4"/>
      <c r="AC39"/>
    </row>
    <row r="40" spans="1:29" s="2" customFormat="1" ht="15.75" hidden="1" thickTop="1" x14ac:dyDescent="0.25">
      <c r="A40"/>
      <c r="Y40" s="4"/>
      <c r="AC40"/>
    </row>
    <row r="41" spans="1:29" s="2" customFormat="1" ht="15.75" hidden="1" thickTop="1" x14ac:dyDescent="0.25">
      <c r="A41"/>
      <c r="Y41" s="4"/>
      <c r="AC41"/>
    </row>
    <row r="42" spans="1:29" s="2" customFormat="1" ht="15.75" hidden="1" thickTop="1" x14ac:dyDescent="0.25">
      <c r="A42"/>
      <c r="Y42" s="4"/>
      <c r="AC42"/>
    </row>
    <row r="43" spans="1:29" s="2" customFormat="1" ht="15.75" hidden="1" thickTop="1" x14ac:dyDescent="0.25">
      <c r="A43"/>
      <c r="Y43" s="4"/>
      <c r="AC43"/>
    </row>
    <row r="44" spans="1:29" s="2" customFormat="1" ht="15.75" hidden="1" thickTop="1" x14ac:dyDescent="0.25">
      <c r="A44"/>
      <c r="Y44" s="4"/>
      <c r="AC44"/>
    </row>
    <row r="45" spans="1:29" s="2" customFormat="1" ht="15.75" hidden="1" thickTop="1" x14ac:dyDescent="0.25">
      <c r="A45"/>
      <c r="Y45" s="4"/>
      <c r="AC45"/>
    </row>
    <row r="46" spans="1:29" s="2" customFormat="1" ht="15.75" hidden="1" thickTop="1" x14ac:dyDescent="0.25">
      <c r="A46"/>
      <c r="Y46" s="4"/>
      <c r="AC46"/>
    </row>
    <row r="47" spans="1:29" ht="15.75" hidden="1" thickTop="1" x14ac:dyDescent="0.25"/>
    <row r="48" spans="1:29" ht="15.75" hidden="1" thickTop="1" x14ac:dyDescent="0.25"/>
    <row r="49" ht="15.75" hidden="1" thickTop="1" x14ac:dyDescent="0.25"/>
    <row r="50" ht="15.75" hidden="1" thickTop="1" x14ac:dyDescent="0.25"/>
    <row r="51" ht="15.75" hidden="1" thickTop="1" x14ac:dyDescent="0.25"/>
    <row r="52" ht="15.75" hidden="1" thickTop="1" x14ac:dyDescent="0.25"/>
    <row r="53" ht="15.75" hidden="1" thickTop="1" x14ac:dyDescent="0.25"/>
    <row r="54" ht="15.75" hidden="1" thickTop="1" x14ac:dyDescent="0.25"/>
    <row r="55" ht="15.75" hidden="1" thickTop="1" x14ac:dyDescent="0.25"/>
    <row r="56" ht="15.75" hidden="1" thickTop="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row r="63" ht="15.75" hidden="1" thickTop="1" x14ac:dyDescent="0.25"/>
    <row r="64" ht="15.75" hidden="1" thickTop="1" x14ac:dyDescent="0.25"/>
    <row r="65" ht="15.75" hidden="1" thickTop="1" x14ac:dyDescent="0.25"/>
    <row r="66" ht="15.75" hidden="1" thickTop="1" x14ac:dyDescent="0.25"/>
    <row r="67" ht="15.75" hidden="1" thickTop="1" x14ac:dyDescent="0.25"/>
    <row r="68" ht="15.75" hidden="1" thickTop="1" x14ac:dyDescent="0.25"/>
    <row r="69" ht="15.75" hidden="1" thickTop="1" x14ac:dyDescent="0.25"/>
    <row r="70" ht="15.75" hidden="1" thickTop="1" x14ac:dyDescent="0.25"/>
    <row r="71" ht="15.75" hidden="1" thickTop="1" x14ac:dyDescent="0.25"/>
    <row r="72" ht="15.75" hidden="1" thickTop="1" x14ac:dyDescent="0.25"/>
    <row r="73" ht="15.75" hidden="1" thickTop="1" x14ac:dyDescent="0.25"/>
    <row r="74" ht="15.75" hidden="1" thickTop="1" x14ac:dyDescent="0.25"/>
    <row r="75" ht="15.75" hidden="1" thickTop="1" x14ac:dyDescent="0.25"/>
    <row r="76" ht="15.75" hidden="1" thickTop="1" x14ac:dyDescent="0.25"/>
    <row r="77" ht="15.75" hidden="1" thickTop="1" x14ac:dyDescent="0.25"/>
    <row r="78" ht="15.75" hidden="1" thickTop="1" x14ac:dyDescent="0.25"/>
    <row r="79" ht="15.75" hidden="1" thickTop="1" x14ac:dyDescent="0.25"/>
    <row r="80" ht="15.75" hidden="1" thickTop="1" x14ac:dyDescent="0.25"/>
    <row r="81" ht="15.75" hidden="1" thickTop="1" x14ac:dyDescent="0.25"/>
    <row r="82" ht="15.75" hidden="1" thickTop="1" x14ac:dyDescent="0.25"/>
    <row r="83" ht="15.75" hidden="1" thickTop="1" x14ac:dyDescent="0.25"/>
    <row r="84" ht="15.75" hidden="1" thickTop="1" x14ac:dyDescent="0.25"/>
    <row r="85" ht="15.75" hidden="1" thickTop="1" x14ac:dyDescent="0.25"/>
    <row r="86" ht="15.75" hidden="1" thickTop="1" x14ac:dyDescent="0.25"/>
    <row r="87" ht="15.75" hidden="1" thickTop="1" x14ac:dyDescent="0.25"/>
    <row r="88" ht="15.75" hidden="1" thickTop="1" x14ac:dyDescent="0.25"/>
    <row r="89" ht="15.75" hidden="1" thickTop="1" x14ac:dyDescent="0.25"/>
    <row r="90" ht="15.75" hidden="1" thickTop="1" x14ac:dyDescent="0.25"/>
    <row r="91" ht="15.75" hidden="1" thickTop="1" x14ac:dyDescent="0.25"/>
    <row r="92" ht="15.75" hidden="1" thickTop="1" x14ac:dyDescent="0.25"/>
    <row r="93" ht="15.75" hidden="1" thickTop="1" x14ac:dyDescent="0.25"/>
    <row r="94" ht="15.75" hidden="1" thickTop="1" x14ac:dyDescent="0.25"/>
    <row r="95" ht="15.75" hidden="1" thickTop="1" x14ac:dyDescent="0.25"/>
    <row r="96" ht="15.75" hidden="1" thickTop="1" x14ac:dyDescent="0.25"/>
    <row r="97" ht="15.75" hidden="1" thickTop="1" x14ac:dyDescent="0.25"/>
    <row r="98" ht="15.75" hidden="1" thickTop="1" x14ac:dyDescent="0.25"/>
    <row r="99" ht="15.75" hidden="1" thickTop="1" x14ac:dyDescent="0.25"/>
    <row r="100" ht="15.75" hidden="1" thickTop="1" x14ac:dyDescent="0.25"/>
    <row r="101" ht="15.75" hidden="1" thickTop="1" x14ac:dyDescent="0.25"/>
    <row r="102" ht="5.0999999999999996" customHeight="1" thickTop="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9CrG0G/9fIUeNeh8jDVIygYMDJlcA/J5dP3cdkjn3SA0Nz/8XrCfcSG5nycCFWAXITUlJJQDsxQYq+H0seygzw==" saltValue="E6ce4KSMeLDxecUUvGUc8A=="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580" priority="12">
      <formula>ISERROR(Q17)</formula>
    </cfRule>
  </conditionalFormatting>
  <conditionalFormatting sqref="Q27">
    <cfRule type="containsErrors" dxfId="579" priority="10">
      <formula>ISERROR(Q27)</formula>
    </cfRule>
  </conditionalFormatting>
  <conditionalFormatting sqref="Q25">
    <cfRule type="containsErrors" dxfId="578" priority="9">
      <formula>ISERROR(Q25)</formula>
    </cfRule>
  </conditionalFormatting>
  <conditionalFormatting sqref="Q23">
    <cfRule type="containsErrors" dxfId="577" priority="8">
      <formula>ISERROR(Q23)</formula>
    </cfRule>
  </conditionalFormatting>
  <conditionalFormatting sqref="Q21">
    <cfRule type="containsErrors" dxfId="576" priority="7">
      <formula>ISERROR(Q21)</formula>
    </cfRule>
  </conditionalFormatting>
  <conditionalFormatting sqref="Q19">
    <cfRule type="containsErrors" dxfId="575" priority="6">
      <formula>ISERROR(Q19)</formula>
    </cfRule>
  </conditionalFormatting>
  <conditionalFormatting sqref="L29">
    <cfRule type="cellIs" dxfId="574" priority="5" operator="notEqual">
      <formula>100</formula>
    </cfRule>
  </conditionalFormatting>
  <conditionalFormatting sqref="Y2">
    <cfRule type="expression" dxfId="573"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4</xdr:row>
                    <xdr:rowOff>190500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4</xdr:row>
                    <xdr:rowOff>190500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0" t="str">
        <f>Version</f>
        <v xml:space="preserve">   V - 7.1 </v>
      </c>
      <c r="B1" s="133"/>
      <c r="C1" s="134"/>
      <c r="D1" s="229"/>
      <c r="E1" s="229"/>
      <c r="F1" s="232" t="str">
        <f ca="1">'Formulario OM'!L2&amp;"
"&amp;GENERAL!S17</f>
        <v>DATOS 
GENERALES
FORMULARIO</v>
      </c>
      <c r="G1" s="463" t="str">
        <f ca="1">'Datos OM'!G1</f>
        <v>INSERTAR PREGUNTA [ Ctrl + h ]
BORRAR PREGUNTA [ Ctrl + k ]</v>
      </c>
      <c r="H1" s="478">
        <f>COUNTA('Datos O2'!$G$6:$G$6)</f>
        <v>0</v>
      </c>
      <c r="I1" s="233" t="str">
        <f ca="1">'Datos OM'!I1</f>
        <v>Preguntas Almacenadas</v>
      </c>
    </row>
    <row r="2" spans="1:16384" s="394" customFormat="1" ht="50.1" customHeight="1" thickBot="1" x14ac:dyDescent="0.3">
      <c r="A2" s="255" t="str">
        <f ca="1">'Datos OM'!A2</f>
        <v>Nombre de la pregunta</v>
      </c>
      <c r="B2" s="386" t="str">
        <f ca="1">'Datos OM'!B2</f>
        <v>N. Respuesta Correcta</v>
      </c>
      <c r="C2" s="386" t="str">
        <f ca="1">'Datos OM'!C2</f>
        <v>N. Respuesta Incorrecta</v>
      </c>
      <c r="D2" s="387" t="str">
        <f ca="1">'Datos OM'!D2</f>
        <v>Puntos Respuesta Correcta</v>
      </c>
      <c r="E2" s="387" t="str">
        <f ca="1">'Datos OM'!E2</f>
        <v>Puntos Respuesta Incorrecta</v>
      </c>
      <c r="F2" s="276" t="str">
        <f ca="1">'Datos OM'!F2</f>
        <v>Descripción</v>
      </c>
      <c r="G2" s="266" t="str">
        <f ca="1">'Formulario O2'!B1&amp;"
"&amp;'Formulario OM'!B11</f>
        <v>FastTest PlugIn - Opción Múltiple +R 
Enunciado de la pregunta</v>
      </c>
      <c r="H2" s="380" t="str">
        <f ca="1">'Datos OM'!H2</f>
        <v>Respuesta 1</v>
      </c>
      <c r="I2" s="381" t="str">
        <f ca="1">'Datos OM'!I2</f>
        <v>Respuesta 2</v>
      </c>
      <c r="J2" s="382" t="str">
        <f ca="1">'Datos OM'!J2</f>
        <v>Respuesta 3</v>
      </c>
      <c r="K2" s="383" t="str">
        <f ca="1">'Datos OM'!K2</f>
        <v>Respuesta 4</v>
      </c>
      <c r="L2" s="384" t="str">
        <f ca="1">'Datos OM'!L2</f>
        <v>Respuesta 5</v>
      </c>
      <c r="M2" s="385" t="str">
        <f ca="1">'Datos OM'!M2</f>
        <v>Respuesta 6</v>
      </c>
      <c r="N2" s="295" t="str">
        <f ca="1">'Datos OM'!N2</f>
        <v>Retroalim. 1</v>
      </c>
      <c r="O2" s="296" t="str">
        <f ca="1">'Datos OM'!O2</f>
        <v>Retroalim. 2</v>
      </c>
      <c r="P2" s="281" t="str">
        <f ca="1">'Datos OM'!P2</f>
        <v>Retroalim. 3</v>
      </c>
      <c r="Q2" s="297" t="str">
        <f ca="1">'Datos OM'!Q2</f>
        <v>Retroalim. 4</v>
      </c>
      <c r="R2" s="298" t="str">
        <f ca="1">'Datos OM'!R2</f>
        <v>Retroalim. 5</v>
      </c>
      <c r="S2" s="299" t="str">
        <f ca="1">'Datos OM'!S2</f>
        <v>Retroalim. 6</v>
      </c>
      <c r="T2" s="388" t="str">
        <f ca="1">'Datos OM'!T2</f>
        <v>Puntos 1</v>
      </c>
      <c r="U2" s="389" t="str">
        <f ca="1">'Datos OM'!U2</f>
        <v>Puntos 2</v>
      </c>
      <c r="V2" s="390" t="str">
        <f ca="1">'Datos OM'!V2</f>
        <v>Puntos 3</v>
      </c>
      <c r="W2" s="391" t="str">
        <f ca="1">'Datos OM'!W2</f>
        <v>Puntos 4</v>
      </c>
      <c r="X2" s="392" t="str">
        <f ca="1">'Datos OM'!X2</f>
        <v>Puntos 5</v>
      </c>
      <c r="Y2" s="393" t="str">
        <f ca="1">'Datos OM'!Y2</f>
        <v>Puntos 6</v>
      </c>
      <c r="Z2" s="299">
        <f>'Datos OM'!Z2</f>
        <v>0</v>
      </c>
      <c r="AA2" s="299">
        <f>'Datos OM'!AA2</f>
        <v>0</v>
      </c>
      <c r="AB2" s="299">
        <f>'Datos OM'!AB2</f>
        <v>0</v>
      </c>
      <c r="AC2" s="299">
        <f>'Datos OM'!AC2</f>
        <v>0</v>
      </c>
      <c r="AD2" s="299">
        <f>'Datos OM'!AD2</f>
        <v>0</v>
      </c>
      <c r="AE2" s="299">
        <f>'Datos OM'!AE2</f>
        <v>0</v>
      </c>
      <c r="AF2" s="277" t="str">
        <f ca="1">'Datos OM'!AF2</f>
        <v>PISTA: 1</v>
      </c>
      <c r="AG2" s="278" t="str">
        <f ca="1">'Datos OM'!AG2</f>
        <v>PISTA: 2</v>
      </c>
      <c r="AH2" s="279" t="str">
        <f ca="1">'Datos OM'!AH2</f>
        <v>PISTA: 3</v>
      </c>
      <c r="AI2" s="280" t="str">
        <f ca="1">'Datos OM'!AI2</f>
        <v>PISTA: 4</v>
      </c>
      <c r="AJ2" s="281" t="s">
        <v>1097</v>
      </c>
    </row>
    <row r="3" spans="1:16384" s="373" customFormat="1" ht="12.75" hidden="1" thickTop="1" x14ac:dyDescent="0.25">
      <c r="A3" s="359" t="str">
        <f t="shared" ref="A3:AJ3" ca="1" si="0">IFERROR(IF(INDIRECT("F"&amp;PREGUNTA_ACTUAL-(N_I_O2)+N_I_Tabla&amp;"C"&amp;COLUMN(),FALSE)="","",INDIRECT("F"&amp;PREGUNTA_ACTUAL-(N_I_O2)+N_I_Tabla&amp;"C"&amp;COLUMN(),FALSE)),"")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16384" s="372" customFormat="1" ht="12.75" hidden="1" thickBot="1" x14ac:dyDescent="0.3">
      <c r="A4" s="85">
        <v>201</v>
      </c>
      <c r="B4" s="371">
        <f>N_I_Tabla</f>
        <v>6</v>
      </c>
      <c r="C4" s="369"/>
      <c r="D4" s="253"/>
      <c r="E4" s="253"/>
      <c r="F4" s="91" t="str">
        <f>IF('Formulario O2'!H9="","",'Formulario O2'!H9)</f>
        <v/>
      </c>
      <c r="G4" s="325"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57" t="str">
        <f>IF('Formulario O2'!Q17="","",'Formulario O2'!Q17)</f>
        <v/>
      </c>
      <c r="U4" s="152" t="str">
        <f>IF('Formulario O2'!Q19="","",'Formulario O2'!Q19)</f>
        <v/>
      </c>
      <c r="V4" s="158" t="str">
        <f>IF('Formulario O2'!Q21="","",'Formulario O2'!Q21)</f>
        <v/>
      </c>
      <c r="W4" s="159" t="str">
        <f>IF('Formulario O2'!Q23="","",'Formulario O2'!Q23)</f>
        <v/>
      </c>
      <c r="X4" s="160" t="str">
        <f>IF('Formulario O2'!Q25="","",'Formulario O2'!Q25)</f>
        <v/>
      </c>
      <c r="Y4" s="161"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19" t="s">
        <v>1378</v>
      </c>
      <c r="B5" s="319" t="s">
        <v>1379</v>
      </c>
      <c r="C5" s="319" t="s">
        <v>1380</v>
      </c>
      <c r="D5" s="319" t="s">
        <v>1381</v>
      </c>
      <c r="E5" s="319" t="s">
        <v>1533</v>
      </c>
      <c r="F5" s="326" t="s">
        <v>1532</v>
      </c>
      <c r="G5" s="327" t="s">
        <v>24</v>
      </c>
      <c r="H5" s="328" t="s">
        <v>1273</v>
      </c>
      <c r="I5" s="329" t="s">
        <v>1274</v>
      </c>
      <c r="J5" s="330" t="s">
        <v>1275</v>
      </c>
      <c r="K5" s="331" t="s">
        <v>1276</v>
      </c>
      <c r="L5" s="332" t="s">
        <v>1277</v>
      </c>
      <c r="M5" s="333" t="s">
        <v>1278</v>
      </c>
      <c r="N5" s="334" t="s">
        <v>1366</v>
      </c>
      <c r="O5" s="335" t="s">
        <v>1367</v>
      </c>
      <c r="P5" s="336" t="s">
        <v>1368</v>
      </c>
      <c r="Q5" s="337" t="s">
        <v>1369</v>
      </c>
      <c r="R5" s="338" t="s">
        <v>1370</v>
      </c>
      <c r="S5" s="339" t="s">
        <v>1371</v>
      </c>
      <c r="T5" s="340" t="s">
        <v>1279</v>
      </c>
      <c r="U5" s="341" t="s">
        <v>1280</v>
      </c>
      <c r="V5" s="342" t="s">
        <v>1281</v>
      </c>
      <c r="W5" s="343" t="s">
        <v>1282</v>
      </c>
      <c r="X5" s="344" t="s">
        <v>1283</v>
      </c>
      <c r="Y5" s="345" t="s">
        <v>1284</v>
      </c>
      <c r="Z5" s="339" t="s">
        <v>1372</v>
      </c>
      <c r="AA5" s="339" t="s">
        <v>1373</v>
      </c>
      <c r="AB5" s="339" t="s">
        <v>1374</v>
      </c>
      <c r="AC5" s="339" t="s">
        <v>1375</v>
      </c>
      <c r="AD5" s="339" t="s">
        <v>1376</v>
      </c>
      <c r="AE5" s="339" t="s">
        <v>1377</v>
      </c>
      <c r="AF5" s="346" t="s">
        <v>1296</v>
      </c>
      <c r="AG5" s="347" t="s">
        <v>1297</v>
      </c>
      <c r="AH5" s="348" t="s">
        <v>1298</v>
      </c>
      <c r="AI5" s="349" t="s">
        <v>1299</v>
      </c>
      <c r="AJ5" s="336" t="s">
        <v>1097</v>
      </c>
      <c r="AK5" s="360" t="s">
        <v>1382</v>
      </c>
      <c r="AL5" s="6" t="s">
        <v>1383</v>
      </c>
      <c r="AM5" s="6" t="s">
        <v>1384</v>
      </c>
      <c r="AN5" s="6" t="s">
        <v>1385</v>
      </c>
      <c r="AO5" s="6" t="s">
        <v>1386</v>
      </c>
      <c r="AP5" s="6" t="s">
        <v>1342</v>
      </c>
      <c r="AQ5" s="6" t="s">
        <v>1534</v>
      </c>
      <c r="AR5" s="6" t="s">
        <v>1535</v>
      </c>
      <c r="AS5" s="6" t="s">
        <v>1536</v>
      </c>
      <c r="AT5" s="6" t="s">
        <v>1537</v>
      </c>
      <c r="AU5" s="6" t="s">
        <v>1538</v>
      </c>
      <c r="AV5" s="6" t="s">
        <v>1343</v>
      </c>
      <c r="AW5" s="6" t="s">
        <v>1344</v>
      </c>
      <c r="AX5" s="6" t="s">
        <v>1345</v>
      </c>
      <c r="AY5" s="6" t="s">
        <v>1346</v>
      </c>
      <c r="AZ5" s="6" t="s">
        <v>1347</v>
      </c>
      <c r="BA5" s="6" t="s">
        <v>1348</v>
      </c>
      <c r="BB5" s="6" t="s">
        <v>1349</v>
      </c>
      <c r="BC5" s="6" t="s">
        <v>1350</v>
      </c>
      <c r="BD5" s="6" t="s">
        <v>1351</v>
      </c>
      <c r="BE5" s="6" t="s">
        <v>1352</v>
      </c>
      <c r="BF5" s="6" t="s">
        <v>1353</v>
      </c>
      <c r="BG5" s="6" t="s">
        <v>1354</v>
      </c>
      <c r="BH5" s="6" t="s">
        <v>1355</v>
      </c>
      <c r="BI5" s="6" t="s">
        <v>1356</v>
      </c>
      <c r="BJ5" s="6" t="s">
        <v>1357</v>
      </c>
      <c r="BK5" s="6" t="s">
        <v>1358</v>
      </c>
      <c r="BL5" s="6" t="s">
        <v>1359</v>
      </c>
      <c r="BM5" s="6" t="s">
        <v>1360</v>
      </c>
      <c r="BN5" s="6" t="s">
        <v>1361</v>
      </c>
      <c r="BO5" s="6" t="s">
        <v>1362</v>
      </c>
      <c r="BP5" s="6" t="s">
        <v>1363</v>
      </c>
      <c r="BQ5" s="6" t="s">
        <v>1364</v>
      </c>
      <c r="BR5" s="6" t="s">
        <v>1539</v>
      </c>
      <c r="BS5" s="6" t="s">
        <v>1540</v>
      </c>
      <c r="BT5" s="6" t="s">
        <v>1541</v>
      </c>
      <c r="BU5" s="6" t="s">
        <v>1542</v>
      </c>
      <c r="BV5" s="6" t="s">
        <v>1543</v>
      </c>
      <c r="BW5" s="6" t="s">
        <v>1544</v>
      </c>
      <c r="BX5" s="6" t="s">
        <v>1545</v>
      </c>
      <c r="BY5" s="6" t="s">
        <v>1546</v>
      </c>
      <c r="BZ5" s="6" t="s">
        <v>1547</v>
      </c>
      <c r="CA5" s="6" t="s">
        <v>1548</v>
      </c>
      <c r="CB5" s="6" t="s">
        <v>1549</v>
      </c>
      <c r="CC5" s="6" t="s">
        <v>1550</v>
      </c>
      <c r="CD5" s="6" t="s">
        <v>1551</v>
      </c>
      <c r="CE5" s="6" t="s">
        <v>1552</v>
      </c>
      <c r="CF5" s="6" t="s">
        <v>1553</v>
      </c>
      <c r="CG5" s="6" t="s">
        <v>1554</v>
      </c>
      <c r="CH5" s="6" t="s">
        <v>1555</v>
      </c>
      <c r="CI5" s="6" t="s">
        <v>1556</v>
      </c>
      <c r="CJ5" s="6" t="s">
        <v>1557</v>
      </c>
      <c r="CK5" s="6" t="s">
        <v>1558</v>
      </c>
      <c r="CL5" s="6" t="s">
        <v>1559</v>
      </c>
      <c r="CM5" s="6" t="s">
        <v>1560</v>
      </c>
      <c r="CN5" s="6" t="s">
        <v>1561</v>
      </c>
      <c r="CO5" s="6" t="s">
        <v>1562</v>
      </c>
      <c r="CP5" s="6" t="s">
        <v>1563</v>
      </c>
      <c r="CQ5" s="6" t="s">
        <v>1564</v>
      </c>
      <c r="CR5" s="6" t="s">
        <v>1565</v>
      </c>
      <c r="CS5" s="6" t="s">
        <v>1566</v>
      </c>
      <c r="CT5" s="6" t="s">
        <v>1389</v>
      </c>
      <c r="CU5" s="6" t="s">
        <v>1390</v>
      </c>
      <c r="CV5" s="6" t="s">
        <v>1391</v>
      </c>
      <c r="CW5" s="6" t="s">
        <v>1392</v>
      </c>
      <c r="CX5" s="6" t="s">
        <v>1393</v>
      </c>
      <c r="CY5" s="6" t="s">
        <v>1394</v>
      </c>
      <c r="CZ5" s="6" t="s">
        <v>1395</v>
      </c>
      <c r="DA5" s="6" t="s">
        <v>1396</v>
      </c>
      <c r="DB5" s="6" t="s">
        <v>1397</v>
      </c>
      <c r="DC5" s="6" t="s">
        <v>1398</v>
      </c>
      <c r="DD5" s="6" t="s">
        <v>1399</v>
      </c>
      <c r="DE5" s="6" t="s">
        <v>1400</v>
      </c>
      <c r="DF5" s="6" t="s">
        <v>1401</v>
      </c>
      <c r="DG5" s="6" t="s">
        <v>1402</v>
      </c>
      <c r="DH5" s="6" t="s">
        <v>1403</v>
      </c>
      <c r="DI5" s="6" t="s">
        <v>1404</v>
      </c>
      <c r="DJ5" s="6" t="s">
        <v>1405</v>
      </c>
      <c r="DK5" s="6" t="s">
        <v>1406</v>
      </c>
      <c r="DL5" s="6" t="s">
        <v>1407</v>
      </c>
      <c r="DM5" s="6" t="s">
        <v>1408</v>
      </c>
      <c r="DN5" s="6" t="s">
        <v>1567</v>
      </c>
      <c r="DO5" s="6" t="s">
        <v>1568</v>
      </c>
      <c r="DP5" s="6" t="s">
        <v>1569</v>
      </c>
      <c r="DQ5" s="6" t="s">
        <v>1570</v>
      </c>
      <c r="DR5" s="6" t="s">
        <v>1571</v>
      </c>
      <c r="DS5" s="6" t="s">
        <v>1572</v>
      </c>
      <c r="DT5" s="6" t="s">
        <v>1573</v>
      </c>
      <c r="DU5" s="6" t="s">
        <v>1574</v>
      </c>
      <c r="DV5" s="6" t="s">
        <v>1575</v>
      </c>
      <c r="DW5" s="6" t="s">
        <v>1576</v>
      </c>
      <c r="DX5" s="6" t="s">
        <v>1577</v>
      </c>
      <c r="DY5" s="6" t="s">
        <v>1578</v>
      </c>
      <c r="DZ5" s="6" t="s">
        <v>1579</v>
      </c>
      <c r="EA5" s="6" t="s">
        <v>1580</v>
      </c>
      <c r="EB5" s="6" t="s">
        <v>1581</v>
      </c>
      <c r="EC5" s="6" t="s">
        <v>1582</v>
      </c>
      <c r="ED5" s="6" t="s">
        <v>1583</v>
      </c>
      <c r="EE5" s="6" t="s">
        <v>1584</v>
      </c>
      <c r="EF5" s="6" t="s">
        <v>1585</v>
      </c>
      <c r="EG5" s="6" t="s">
        <v>1586</v>
      </c>
      <c r="EH5" s="6" t="s">
        <v>1587</v>
      </c>
      <c r="EI5" s="6" t="s">
        <v>1588</v>
      </c>
      <c r="EJ5" s="6" t="s">
        <v>1589</v>
      </c>
      <c r="EK5" s="6" t="s">
        <v>1590</v>
      </c>
      <c r="EL5" s="6" t="s">
        <v>1591</v>
      </c>
      <c r="EM5" s="6" t="s">
        <v>1592</v>
      </c>
      <c r="EN5" s="6" t="s">
        <v>1593</v>
      </c>
      <c r="EO5" s="6" t="s">
        <v>1594</v>
      </c>
      <c r="EP5" s="6" t="s">
        <v>1595</v>
      </c>
      <c r="EQ5" s="6" t="s">
        <v>1596</v>
      </c>
      <c r="ER5" s="6" t="s">
        <v>1597</v>
      </c>
      <c r="ES5" s="6" t="s">
        <v>1598</v>
      </c>
      <c r="ET5" s="6" t="s">
        <v>1599</v>
      </c>
      <c r="EU5" s="6" t="s">
        <v>1600</v>
      </c>
      <c r="EV5" s="6" t="s">
        <v>1601</v>
      </c>
      <c r="EW5" s="6" t="s">
        <v>1602</v>
      </c>
      <c r="EX5" s="6" t="s">
        <v>1603</v>
      </c>
      <c r="EY5" s="6" t="s">
        <v>1604</v>
      </c>
      <c r="EZ5" s="6" t="s">
        <v>1605</v>
      </c>
      <c r="FA5" s="6" t="s">
        <v>1606</v>
      </c>
      <c r="FB5" s="6" t="s">
        <v>1607</v>
      </c>
      <c r="FC5" s="6" t="s">
        <v>1608</v>
      </c>
      <c r="FD5" s="6" t="s">
        <v>1609</v>
      </c>
      <c r="FE5" s="6" t="s">
        <v>1610</v>
      </c>
      <c r="FF5" s="6" t="s">
        <v>1611</v>
      </c>
      <c r="FG5" s="6" t="s">
        <v>1612</v>
      </c>
      <c r="FH5" s="6" t="s">
        <v>1613</v>
      </c>
      <c r="FI5" s="6" t="s">
        <v>1614</v>
      </c>
      <c r="FJ5" s="6" t="s">
        <v>1615</v>
      </c>
      <c r="FK5" s="6" t="s">
        <v>1616</v>
      </c>
      <c r="FL5" s="6" t="s">
        <v>1617</v>
      </c>
      <c r="FM5" s="6" t="s">
        <v>1618</v>
      </c>
      <c r="FN5" s="6" t="s">
        <v>1619</v>
      </c>
      <c r="FO5" s="6" t="s">
        <v>1620</v>
      </c>
      <c r="FP5" s="6" t="s">
        <v>1621</v>
      </c>
      <c r="FQ5" s="6" t="s">
        <v>1622</v>
      </c>
      <c r="FR5" s="6" t="s">
        <v>1623</v>
      </c>
      <c r="FS5" s="6" t="s">
        <v>1624</v>
      </c>
      <c r="FT5" s="6" t="s">
        <v>1625</v>
      </c>
      <c r="FU5" s="6" t="s">
        <v>1626</v>
      </c>
      <c r="FV5" s="6" t="s">
        <v>1627</v>
      </c>
      <c r="FW5" s="6" t="s">
        <v>1628</v>
      </c>
      <c r="FX5" s="6" t="s">
        <v>1629</v>
      </c>
      <c r="FY5" s="6" t="s">
        <v>1630</v>
      </c>
      <c r="FZ5" s="6" t="s">
        <v>1631</v>
      </c>
      <c r="GA5" s="6" t="s">
        <v>1632</v>
      </c>
      <c r="GB5" s="6" t="s">
        <v>1633</v>
      </c>
      <c r="GC5" s="6" t="s">
        <v>1634</v>
      </c>
      <c r="GD5" s="6" t="s">
        <v>1635</v>
      </c>
      <c r="GE5" s="6" t="s">
        <v>1636</v>
      </c>
      <c r="GF5" s="6" t="s">
        <v>1637</v>
      </c>
      <c r="GG5" s="6" t="s">
        <v>1638</v>
      </c>
      <c r="GH5" s="6" t="s">
        <v>1639</v>
      </c>
      <c r="GI5" s="6" t="s">
        <v>1640</v>
      </c>
      <c r="GJ5" s="6" t="s">
        <v>1641</v>
      </c>
      <c r="GK5" s="6" t="s">
        <v>1642</v>
      </c>
      <c r="GL5" s="6" t="s">
        <v>1643</v>
      </c>
      <c r="GM5" s="6" t="s">
        <v>1644</v>
      </c>
      <c r="GN5" s="6" t="s">
        <v>1645</v>
      </c>
      <c r="GO5" s="6" t="s">
        <v>1646</v>
      </c>
      <c r="GP5" s="6" t="s">
        <v>1647</v>
      </c>
      <c r="GQ5" s="6" t="s">
        <v>1648</v>
      </c>
      <c r="GR5" s="6" t="s">
        <v>1649</v>
      </c>
      <c r="GS5" s="6" t="s">
        <v>1650</v>
      </c>
      <c r="GT5" s="6" t="s">
        <v>1651</v>
      </c>
      <c r="GU5" s="6" t="s">
        <v>1652</v>
      </c>
      <c r="GV5" s="6" t="s">
        <v>1653</v>
      </c>
      <c r="GW5" s="6" t="s">
        <v>1654</v>
      </c>
      <c r="GX5" s="6" t="s">
        <v>1655</v>
      </c>
      <c r="GY5" s="6" t="s">
        <v>1656</v>
      </c>
      <c r="GZ5" s="6" t="s">
        <v>1657</v>
      </c>
      <c r="HA5" s="6" t="s">
        <v>1658</v>
      </c>
      <c r="HB5" s="6" t="s">
        <v>1659</v>
      </c>
      <c r="HC5" s="6" t="s">
        <v>1660</v>
      </c>
      <c r="HD5" s="6" t="s">
        <v>1661</v>
      </c>
      <c r="HE5" s="6" t="s">
        <v>1662</v>
      </c>
      <c r="HF5" s="6" t="s">
        <v>1663</v>
      </c>
      <c r="HG5" s="6" t="s">
        <v>1664</v>
      </c>
      <c r="HH5" s="6" t="s">
        <v>1665</v>
      </c>
      <c r="HI5" s="6" t="s">
        <v>1666</v>
      </c>
      <c r="HJ5" s="6" t="s">
        <v>1667</v>
      </c>
      <c r="HK5" s="6" t="s">
        <v>1668</v>
      </c>
      <c r="HL5" s="6" t="s">
        <v>1669</v>
      </c>
      <c r="HM5" s="6" t="s">
        <v>1670</v>
      </c>
      <c r="HN5" s="6" t="s">
        <v>1671</v>
      </c>
      <c r="HO5" s="6" t="s">
        <v>1672</v>
      </c>
      <c r="HP5" s="6" t="s">
        <v>1673</v>
      </c>
      <c r="HQ5" s="6" t="s">
        <v>1674</v>
      </c>
      <c r="HR5" s="6" t="s">
        <v>1675</v>
      </c>
      <c r="HS5" s="6" t="s">
        <v>1676</v>
      </c>
      <c r="HT5" s="6" t="s">
        <v>1677</v>
      </c>
      <c r="HU5" s="6" t="s">
        <v>1678</v>
      </c>
      <c r="HV5" s="6" t="s">
        <v>1679</v>
      </c>
      <c r="HW5" s="6" t="s">
        <v>1680</v>
      </c>
      <c r="HX5" s="6" t="s">
        <v>1681</v>
      </c>
      <c r="HY5" s="6" t="s">
        <v>1682</v>
      </c>
      <c r="HZ5" s="6" t="s">
        <v>1683</v>
      </c>
      <c r="IA5" s="6" t="s">
        <v>1684</v>
      </c>
      <c r="IB5" s="6" t="s">
        <v>1685</v>
      </c>
      <c r="IC5" s="6" t="s">
        <v>1686</v>
      </c>
      <c r="ID5" s="6" t="s">
        <v>1687</v>
      </c>
      <c r="IE5" s="6" t="s">
        <v>1688</v>
      </c>
      <c r="IF5" s="6" t="s">
        <v>1689</v>
      </c>
      <c r="IG5" s="6" t="s">
        <v>1690</v>
      </c>
      <c r="IH5" s="6" t="s">
        <v>1691</v>
      </c>
      <c r="II5" s="6" t="s">
        <v>1692</v>
      </c>
      <c r="IJ5" s="6" t="s">
        <v>1693</v>
      </c>
      <c r="IK5" s="6" t="s">
        <v>1694</v>
      </c>
      <c r="IL5" s="6" t="s">
        <v>1695</v>
      </c>
      <c r="IM5" s="6" t="s">
        <v>1696</v>
      </c>
      <c r="IN5" s="6" t="s">
        <v>1697</v>
      </c>
      <c r="IO5" s="6" t="s">
        <v>1698</v>
      </c>
      <c r="IP5" s="6" t="s">
        <v>1699</v>
      </c>
      <c r="IQ5" s="6" t="s">
        <v>1700</v>
      </c>
      <c r="IR5" s="6" t="s">
        <v>1701</v>
      </c>
      <c r="IS5" s="6" t="s">
        <v>1702</v>
      </c>
      <c r="IT5" s="6" t="s">
        <v>1703</v>
      </c>
      <c r="IU5" s="6" t="s">
        <v>1704</v>
      </c>
      <c r="IV5" s="6" t="s">
        <v>1705</v>
      </c>
      <c r="IW5" s="6" t="s">
        <v>1706</v>
      </c>
      <c r="IX5" s="6" t="s">
        <v>1707</v>
      </c>
      <c r="IY5" s="6" t="s">
        <v>1708</v>
      </c>
      <c r="IZ5" s="6" t="s">
        <v>1709</v>
      </c>
      <c r="JA5" s="6" t="s">
        <v>1710</v>
      </c>
      <c r="JB5" s="6" t="s">
        <v>1711</v>
      </c>
      <c r="JC5" s="6" t="s">
        <v>1712</v>
      </c>
      <c r="JD5" s="6" t="s">
        <v>1713</v>
      </c>
      <c r="JE5" s="6" t="s">
        <v>1714</v>
      </c>
      <c r="JF5" s="6" t="s">
        <v>1715</v>
      </c>
      <c r="JG5" s="6" t="s">
        <v>1716</v>
      </c>
      <c r="JH5" s="6" t="s">
        <v>1717</v>
      </c>
      <c r="JI5" s="6" t="s">
        <v>1718</v>
      </c>
      <c r="JJ5" s="6" t="s">
        <v>1719</v>
      </c>
      <c r="JK5" s="6" t="s">
        <v>1720</v>
      </c>
      <c r="JL5" s="6" t="s">
        <v>1721</v>
      </c>
      <c r="JM5" s="6" t="s">
        <v>1722</v>
      </c>
      <c r="JN5" s="6" t="s">
        <v>1723</v>
      </c>
      <c r="JO5" s="6" t="s">
        <v>1724</v>
      </c>
      <c r="JP5" s="6" t="s">
        <v>1725</v>
      </c>
      <c r="JQ5" s="6" t="s">
        <v>1726</v>
      </c>
      <c r="JR5" s="6" t="s">
        <v>1727</v>
      </c>
      <c r="JS5" s="6" t="s">
        <v>1728</v>
      </c>
      <c r="JT5" s="6" t="s">
        <v>1729</v>
      </c>
      <c r="JU5" s="6" t="s">
        <v>1730</v>
      </c>
      <c r="JV5" s="6" t="s">
        <v>1731</v>
      </c>
      <c r="JW5" s="6" t="s">
        <v>1732</v>
      </c>
      <c r="JX5" s="6" t="s">
        <v>1733</v>
      </c>
      <c r="JY5" s="6" t="s">
        <v>1734</v>
      </c>
      <c r="JZ5" s="6" t="s">
        <v>1735</v>
      </c>
      <c r="KA5" s="6" t="s">
        <v>1736</v>
      </c>
      <c r="KB5" s="6" t="s">
        <v>1737</v>
      </c>
      <c r="KC5" s="6" t="s">
        <v>1738</v>
      </c>
      <c r="KD5" s="6" t="s">
        <v>1739</v>
      </c>
      <c r="KE5" s="6" t="s">
        <v>1740</v>
      </c>
      <c r="KF5" s="6" t="s">
        <v>1741</v>
      </c>
      <c r="KG5" s="6" t="s">
        <v>1742</v>
      </c>
      <c r="KH5" s="6" t="s">
        <v>1743</v>
      </c>
      <c r="KI5" s="6" t="s">
        <v>1744</v>
      </c>
      <c r="KJ5" s="6" t="s">
        <v>1745</v>
      </c>
      <c r="KK5" s="6" t="s">
        <v>1746</v>
      </c>
      <c r="KL5" s="6" t="s">
        <v>1747</v>
      </c>
      <c r="KM5" s="6" t="s">
        <v>1748</v>
      </c>
      <c r="KN5" s="6" t="s">
        <v>1749</v>
      </c>
      <c r="KO5" s="6" t="s">
        <v>1750</v>
      </c>
      <c r="KP5" s="6" t="s">
        <v>1751</v>
      </c>
      <c r="KQ5" s="6" t="s">
        <v>1752</v>
      </c>
      <c r="KR5" s="6" t="s">
        <v>1753</v>
      </c>
      <c r="KS5" s="6" t="s">
        <v>1754</v>
      </c>
      <c r="KT5" s="6" t="s">
        <v>1755</v>
      </c>
      <c r="KU5" s="6" t="s">
        <v>1756</v>
      </c>
      <c r="KV5" s="6" t="s">
        <v>1757</v>
      </c>
      <c r="KW5" s="6" t="s">
        <v>1758</v>
      </c>
      <c r="KX5" s="6" t="s">
        <v>1759</v>
      </c>
      <c r="KY5" s="6" t="s">
        <v>1760</v>
      </c>
      <c r="KZ5" s="6" t="s">
        <v>1761</v>
      </c>
      <c r="LA5" s="6" t="s">
        <v>1762</v>
      </c>
      <c r="LB5" s="6" t="s">
        <v>1763</v>
      </c>
      <c r="LC5" s="6" t="s">
        <v>1764</v>
      </c>
      <c r="LD5" s="6" t="s">
        <v>1765</v>
      </c>
      <c r="LE5" s="6" t="s">
        <v>1766</v>
      </c>
      <c r="LF5" s="6" t="s">
        <v>1767</v>
      </c>
      <c r="LG5" s="6" t="s">
        <v>1768</v>
      </c>
      <c r="LH5" s="6" t="s">
        <v>1769</v>
      </c>
      <c r="LI5" s="6" t="s">
        <v>1770</v>
      </c>
      <c r="LJ5" s="6" t="s">
        <v>1771</v>
      </c>
      <c r="LK5" s="6" t="s">
        <v>1772</v>
      </c>
      <c r="LL5" s="6" t="s">
        <v>1773</v>
      </c>
      <c r="LM5" s="6" t="s">
        <v>1774</v>
      </c>
      <c r="LN5" s="6" t="s">
        <v>1775</v>
      </c>
      <c r="LO5" s="6" t="s">
        <v>1776</v>
      </c>
      <c r="LP5" s="6" t="s">
        <v>1777</v>
      </c>
      <c r="LQ5" s="6" t="s">
        <v>1778</v>
      </c>
      <c r="LR5" s="6" t="s">
        <v>1779</v>
      </c>
      <c r="LS5" s="6" t="s">
        <v>1780</v>
      </c>
      <c r="LT5" s="6" t="s">
        <v>1781</v>
      </c>
      <c r="LU5" s="6" t="s">
        <v>1782</v>
      </c>
      <c r="LV5" s="6" t="s">
        <v>1783</v>
      </c>
      <c r="LW5" s="6" t="s">
        <v>1784</v>
      </c>
      <c r="LX5" s="6" t="s">
        <v>1785</v>
      </c>
      <c r="LY5" s="6" t="s">
        <v>1786</v>
      </c>
      <c r="LZ5" s="6" t="s">
        <v>1787</v>
      </c>
      <c r="MA5" s="6" t="s">
        <v>1788</v>
      </c>
      <c r="MB5" s="6" t="s">
        <v>1789</v>
      </c>
      <c r="MC5" s="6" t="s">
        <v>1790</v>
      </c>
      <c r="MD5" s="6" t="s">
        <v>1791</v>
      </c>
      <c r="ME5" s="6" t="s">
        <v>1792</v>
      </c>
      <c r="MF5" s="6" t="s">
        <v>1793</v>
      </c>
      <c r="MG5" s="6" t="s">
        <v>1794</v>
      </c>
      <c r="MH5" s="6" t="s">
        <v>1795</v>
      </c>
      <c r="MI5" s="6" t="s">
        <v>1796</v>
      </c>
      <c r="MJ5" s="6" t="s">
        <v>1797</v>
      </c>
      <c r="MK5" s="6" t="s">
        <v>1798</v>
      </c>
      <c r="ML5" s="6" t="s">
        <v>1799</v>
      </c>
      <c r="MM5" s="6" t="s">
        <v>1800</v>
      </c>
      <c r="MN5" s="6" t="s">
        <v>1801</v>
      </c>
      <c r="MO5" s="6" t="s">
        <v>1802</v>
      </c>
      <c r="MP5" s="6" t="s">
        <v>1803</v>
      </c>
      <c r="MQ5" s="6" t="s">
        <v>1804</v>
      </c>
      <c r="MR5" s="6" t="s">
        <v>1805</v>
      </c>
      <c r="MS5" s="6" t="s">
        <v>1806</v>
      </c>
      <c r="MT5" s="6" t="s">
        <v>1807</v>
      </c>
      <c r="MU5" s="6" t="s">
        <v>1808</v>
      </c>
      <c r="MV5" s="6" t="s">
        <v>1809</v>
      </c>
      <c r="MW5" s="6" t="s">
        <v>1810</v>
      </c>
      <c r="MX5" s="6" t="s">
        <v>1811</v>
      </c>
      <c r="MY5" s="6" t="s">
        <v>1812</v>
      </c>
      <c r="MZ5" s="6" t="s">
        <v>1813</v>
      </c>
      <c r="NA5" s="6" t="s">
        <v>1814</v>
      </c>
      <c r="NB5" s="6" t="s">
        <v>1815</v>
      </c>
      <c r="NC5" s="6" t="s">
        <v>1816</v>
      </c>
      <c r="ND5" s="6" t="s">
        <v>1817</v>
      </c>
      <c r="NE5" s="6" t="s">
        <v>1818</v>
      </c>
      <c r="NF5" s="6" t="s">
        <v>1819</v>
      </c>
      <c r="NG5" s="6" t="s">
        <v>1820</v>
      </c>
      <c r="NH5" s="6" t="s">
        <v>1821</v>
      </c>
      <c r="NI5" s="6" t="s">
        <v>1822</v>
      </c>
      <c r="NJ5" s="6" t="s">
        <v>1823</v>
      </c>
      <c r="NK5" s="6" t="s">
        <v>1824</v>
      </c>
      <c r="NL5" s="6" t="s">
        <v>1825</v>
      </c>
      <c r="NM5" s="6" t="s">
        <v>1826</v>
      </c>
      <c r="NN5" s="6" t="s">
        <v>1827</v>
      </c>
      <c r="NO5" s="6" t="s">
        <v>1828</v>
      </c>
      <c r="NP5" s="6" t="s">
        <v>1829</v>
      </c>
      <c r="NQ5" s="6" t="s">
        <v>1830</v>
      </c>
      <c r="NR5" s="6" t="s">
        <v>1831</v>
      </c>
      <c r="NS5" s="6" t="s">
        <v>1832</v>
      </c>
      <c r="NT5" s="6" t="s">
        <v>1833</v>
      </c>
      <c r="NU5" s="6" t="s">
        <v>1834</v>
      </c>
      <c r="NV5" s="6" t="s">
        <v>1835</v>
      </c>
      <c r="NW5" s="6" t="s">
        <v>1836</v>
      </c>
      <c r="NX5" s="6" t="s">
        <v>1837</v>
      </c>
      <c r="NY5" s="6" t="s">
        <v>1838</v>
      </c>
      <c r="NZ5" s="6" t="s">
        <v>1839</v>
      </c>
      <c r="OA5" s="6" t="s">
        <v>1840</v>
      </c>
      <c r="OB5" s="6" t="s">
        <v>1841</v>
      </c>
      <c r="OC5" s="6" t="s">
        <v>1842</v>
      </c>
      <c r="OD5" s="6" t="s">
        <v>1843</v>
      </c>
      <c r="OE5" s="6" t="s">
        <v>1844</v>
      </c>
      <c r="OF5" s="6" t="s">
        <v>1845</v>
      </c>
      <c r="OG5" s="6" t="s">
        <v>1846</v>
      </c>
      <c r="OH5" s="6" t="s">
        <v>1847</v>
      </c>
      <c r="OI5" s="6" t="s">
        <v>1848</v>
      </c>
      <c r="OJ5" s="6" t="s">
        <v>1849</v>
      </c>
      <c r="OK5" s="6" t="s">
        <v>1850</v>
      </c>
      <c r="OL5" s="6" t="s">
        <v>1851</v>
      </c>
      <c r="OM5" s="6" t="s">
        <v>1852</v>
      </c>
      <c r="ON5" s="6" t="s">
        <v>1853</v>
      </c>
      <c r="OO5" s="6" t="s">
        <v>1854</v>
      </c>
      <c r="OP5" s="6" t="s">
        <v>1855</v>
      </c>
      <c r="OQ5" s="6" t="s">
        <v>1856</v>
      </c>
      <c r="OR5" s="6" t="s">
        <v>1857</v>
      </c>
      <c r="OS5" s="6" t="s">
        <v>1858</v>
      </c>
      <c r="OT5" s="6" t="s">
        <v>1859</v>
      </c>
      <c r="OU5" s="6" t="s">
        <v>1860</v>
      </c>
      <c r="OV5" s="6" t="s">
        <v>1861</v>
      </c>
      <c r="OW5" s="6" t="s">
        <v>1862</v>
      </c>
      <c r="OX5" s="6" t="s">
        <v>1863</v>
      </c>
      <c r="OY5" s="6" t="s">
        <v>1864</v>
      </c>
      <c r="OZ5" s="6" t="s">
        <v>1865</v>
      </c>
      <c r="PA5" s="6" t="s">
        <v>1866</v>
      </c>
      <c r="PB5" s="6" t="s">
        <v>1867</v>
      </c>
      <c r="PC5" s="6" t="s">
        <v>1868</v>
      </c>
      <c r="PD5" s="6" t="s">
        <v>1869</v>
      </c>
      <c r="PE5" s="6" t="s">
        <v>1870</v>
      </c>
      <c r="PF5" s="6" t="s">
        <v>1871</v>
      </c>
      <c r="PG5" s="6" t="s">
        <v>1872</v>
      </c>
      <c r="PH5" s="6" t="s">
        <v>1873</v>
      </c>
      <c r="PI5" s="6" t="s">
        <v>1874</v>
      </c>
      <c r="PJ5" s="6" t="s">
        <v>1875</v>
      </c>
      <c r="PK5" s="6" t="s">
        <v>1876</v>
      </c>
      <c r="PL5" s="6" t="s">
        <v>1877</v>
      </c>
      <c r="PM5" s="6" t="s">
        <v>1878</v>
      </c>
      <c r="PN5" s="6" t="s">
        <v>1879</v>
      </c>
      <c r="PO5" s="6" t="s">
        <v>1880</v>
      </c>
      <c r="PP5" s="6" t="s">
        <v>1881</v>
      </c>
      <c r="PQ5" s="6" t="s">
        <v>1882</v>
      </c>
      <c r="PR5" s="6" t="s">
        <v>1883</v>
      </c>
      <c r="PS5" s="6" t="s">
        <v>1884</v>
      </c>
      <c r="PT5" s="6" t="s">
        <v>1885</v>
      </c>
      <c r="PU5" s="6" t="s">
        <v>1886</v>
      </c>
      <c r="PV5" s="6" t="s">
        <v>1887</v>
      </c>
      <c r="PW5" s="6" t="s">
        <v>1888</v>
      </c>
      <c r="PX5" s="6" t="s">
        <v>1889</v>
      </c>
      <c r="PY5" s="6" t="s">
        <v>1890</v>
      </c>
      <c r="PZ5" s="6" t="s">
        <v>1891</v>
      </c>
      <c r="QA5" s="6" t="s">
        <v>1892</v>
      </c>
      <c r="QB5" s="6" t="s">
        <v>1893</v>
      </c>
      <c r="QC5" s="6" t="s">
        <v>1894</v>
      </c>
      <c r="QD5" s="6" t="s">
        <v>1895</v>
      </c>
      <c r="QE5" s="6" t="s">
        <v>1896</v>
      </c>
      <c r="QF5" s="6" t="s">
        <v>1897</v>
      </c>
      <c r="QG5" s="6" t="s">
        <v>1898</v>
      </c>
      <c r="QH5" s="6" t="s">
        <v>1899</v>
      </c>
      <c r="QI5" s="6" t="s">
        <v>1900</v>
      </c>
      <c r="QJ5" s="6" t="s">
        <v>1901</v>
      </c>
      <c r="QK5" s="6" t="s">
        <v>1902</v>
      </c>
      <c r="QL5" s="6" t="s">
        <v>1903</v>
      </c>
      <c r="QM5" s="6" t="s">
        <v>1904</v>
      </c>
      <c r="QN5" s="6" t="s">
        <v>1905</v>
      </c>
      <c r="QO5" s="6" t="s">
        <v>1906</v>
      </c>
      <c r="QP5" s="6" t="s">
        <v>1907</v>
      </c>
      <c r="QQ5" s="6" t="s">
        <v>1908</v>
      </c>
      <c r="QR5" s="6" t="s">
        <v>1909</v>
      </c>
      <c r="QS5" s="6" t="s">
        <v>1910</v>
      </c>
      <c r="QT5" s="6" t="s">
        <v>1911</v>
      </c>
      <c r="QU5" s="6" t="s">
        <v>1912</v>
      </c>
      <c r="QV5" s="6" t="s">
        <v>1913</v>
      </c>
      <c r="QW5" s="6" t="s">
        <v>1914</v>
      </c>
      <c r="QX5" s="6" t="s">
        <v>1915</v>
      </c>
      <c r="QY5" s="6" t="s">
        <v>1916</v>
      </c>
      <c r="QZ5" s="6" t="s">
        <v>1917</v>
      </c>
      <c r="RA5" s="6" t="s">
        <v>1918</v>
      </c>
      <c r="RB5" s="6" t="s">
        <v>1919</v>
      </c>
      <c r="RC5" s="6" t="s">
        <v>1920</v>
      </c>
      <c r="RD5" s="6" t="s">
        <v>1921</v>
      </c>
      <c r="RE5" s="6" t="s">
        <v>1922</v>
      </c>
      <c r="RF5" s="6" t="s">
        <v>1923</v>
      </c>
      <c r="RG5" s="6" t="s">
        <v>1924</v>
      </c>
      <c r="RH5" s="6" t="s">
        <v>1925</v>
      </c>
      <c r="RI5" s="6" t="s">
        <v>1926</v>
      </c>
      <c r="RJ5" s="6" t="s">
        <v>1927</v>
      </c>
      <c r="RK5" s="6" t="s">
        <v>1928</v>
      </c>
      <c r="RL5" s="6" t="s">
        <v>1929</v>
      </c>
      <c r="RM5" s="6" t="s">
        <v>1930</v>
      </c>
      <c r="RN5" s="6" t="s">
        <v>1931</v>
      </c>
      <c r="RO5" s="6" t="s">
        <v>1932</v>
      </c>
      <c r="RP5" s="6" t="s">
        <v>1933</v>
      </c>
      <c r="RQ5" s="6" t="s">
        <v>1934</v>
      </c>
      <c r="RR5" s="6" t="s">
        <v>1935</v>
      </c>
      <c r="RS5" s="6" t="s">
        <v>1936</v>
      </c>
      <c r="RT5" s="6" t="s">
        <v>1937</v>
      </c>
      <c r="RU5" s="6" t="s">
        <v>1938</v>
      </c>
      <c r="RV5" s="6" t="s">
        <v>1939</v>
      </c>
      <c r="RW5" s="6" t="s">
        <v>1940</v>
      </c>
      <c r="RX5" s="6" t="s">
        <v>1941</v>
      </c>
      <c r="RY5" s="6" t="s">
        <v>1942</v>
      </c>
      <c r="RZ5" s="6" t="s">
        <v>1943</v>
      </c>
      <c r="SA5" s="6" t="s">
        <v>1944</v>
      </c>
      <c r="SB5" s="6" t="s">
        <v>1945</v>
      </c>
      <c r="SC5" s="6" t="s">
        <v>1946</v>
      </c>
      <c r="SD5" s="6" t="s">
        <v>1947</v>
      </c>
      <c r="SE5" s="6" t="s">
        <v>1948</v>
      </c>
      <c r="SF5" s="6" t="s">
        <v>1949</v>
      </c>
      <c r="SG5" s="6" t="s">
        <v>1950</v>
      </c>
      <c r="SH5" s="6" t="s">
        <v>1951</v>
      </c>
      <c r="SI5" s="6" t="s">
        <v>1952</v>
      </c>
      <c r="SJ5" s="6" t="s">
        <v>1953</v>
      </c>
      <c r="SK5" s="6" t="s">
        <v>1954</v>
      </c>
      <c r="SL5" s="6" t="s">
        <v>1955</v>
      </c>
      <c r="SM5" s="6" t="s">
        <v>1956</v>
      </c>
      <c r="SN5" s="6" t="s">
        <v>1957</v>
      </c>
      <c r="SO5" s="6" t="s">
        <v>1958</v>
      </c>
      <c r="SP5" s="6" t="s">
        <v>1959</v>
      </c>
      <c r="SQ5" s="6" t="s">
        <v>1960</v>
      </c>
      <c r="SR5" s="6" t="s">
        <v>1961</v>
      </c>
      <c r="SS5" s="6" t="s">
        <v>1962</v>
      </c>
      <c r="ST5" s="6" t="s">
        <v>1963</v>
      </c>
      <c r="SU5" s="6" t="s">
        <v>1964</v>
      </c>
      <c r="SV5" s="6" t="s">
        <v>1965</v>
      </c>
      <c r="SW5" s="6" t="s">
        <v>1966</v>
      </c>
      <c r="SX5" s="6" t="s">
        <v>1967</v>
      </c>
      <c r="SY5" s="6" t="s">
        <v>1968</v>
      </c>
      <c r="SZ5" s="6" t="s">
        <v>1969</v>
      </c>
      <c r="TA5" s="6" t="s">
        <v>1970</v>
      </c>
      <c r="TB5" s="6" t="s">
        <v>1971</v>
      </c>
      <c r="TC5" s="6" t="s">
        <v>1972</v>
      </c>
      <c r="TD5" s="6" t="s">
        <v>1973</v>
      </c>
      <c r="TE5" s="6" t="s">
        <v>1974</v>
      </c>
      <c r="TF5" s="6" t="s">
        <v>1975</v>
      </c>
      <c r="TG5" s="6" t="s">
        <v>1976</v>
      </c>
      <c r="TH5" s="6" t="s">
        <v>1977</v>
      </c>
      <c r="TI5" s="6" t="s">
        <v>1978</v>
      </c>
      <c r="TJ5" s="6" t="s">
        <v>1979</v>
      </c>
      <c r="TK5" s="6" t="s">
        <v>1980</v>
      </c>
      <c r="TL5" s="6" t="s">
        <v>1981</v>
      </c>
      <c r="TM5" s="6" t="s">
        <v>1982</v>
      </c>
      <c r="TN5" s="6" t="s">
        <v>1983</v>
      </c>
      <c r="TO5" s="6" t="s">
        <v>1984</v>
      </c>
      <c r="TP5" s="6" t="s">
        <v>1985</v>
      </c>
      <c r="TQ5" s="6" t="s">
        <v>1986</v>
      </c>
      <c r="TR5" s="6" t="s">
        <v>1987</v>
      </c>
      <c r="TS5" s="6" t="s">
        <v>1988</v>
      </c>
      <c r="TT5" s="6" t="s">
        <v>1989</v>
      </c>
      <c r="TU5" s="6" t="s">
        <v>1990</v>
      </c>
      <c r="TV5" s="6" t="s">
        <v>1991</v>
      </c>
      <c r="TW5" s="6" t="s">
        <v>1992</v>
      </c>
      <c r="TX5" s="6" t="s">
        <v>1993</v>
      </c>
      <c r="TY5" s="6" t="s">
        <v>1994</v>
      </c>
      <c r="TZ5" s="6" t="s">
        <v>1995</v>
      </c>
      <c r="UA5" s="6" t="s">
        <v>1996</v>
      </c>
      <c r="UB5" s="6" t="s">
        <v>1997</v>
      </c>
      <c r="UC5" s="6" t="s">
        <v>1998</v>
      </c>
      <c r="UD5" s="6" t="s">
        <v>1999</v>
      </c>
      <c r="UE5" s="6" t="s">
        <v>2000</v>
      </c>
      <c r="UF5" s="6" t="s">
        <v>2001</v>
      </c>
      <c r="UG5" s="6" t="s">
        <v>2002</v>
      </c>
      <c r="UH5" s="6" t="s">
        <v>2003</v>
      </c>
      <c r="UI5" s="6" t="s">
        <v>2004</v>
      </c>
      <c r="UJ5" s="6" t="s">
        <v>2005</v>
      </c>
      <c r="UK5" s="6" t="s">
        <v>2006</v>
      </c>
      <c r="UL5" s="6" t="s">
        <v>2007</v>
      </c>
      <c r="UM5" s="6" t="s">
        <v>2008</v>
      </c>
      <c r="UN5" s="6" t="s">
        <v>2009</v>
      </c>
      <c r="UO5" s="6" t="s">
        <v>2010</v>
      </c>
      <c r="UP5" s="6" t="s">
        <v>2011</v>
      </c>
      <c r="UQ5" s="6" t="s">
        <v>2012</v>
      </c>
      <c r="UR5" s="6" t="s">
        <v>2013</v>
      </c>
      <c r="US5" s="6" t="s">
        <v>2014</v>
      </c>
      <c r="UT5" s="6" t="s">
        <v>2015</v>
      </c>
      <c r="UU5" s="6" t="s">
        <v>2016</v>
      </c>
      <c r="UV5" s="6" t="s">
        <v>2017</v>
      </c>
      <c r="UW5" s="6" t="s">
        <v>2018</v>
      </c>
      <c r="UX5" s="6" t="s">
        <v>2019</v>
      </c>
      <c r="UY5" s="6" t="s">
        <v>2020</v>
      </c>
      <c r="UZ5" s="6" t="s">
        <v>2021</v>
      </c>
      <c r="VA5" s="6" t="s">
        <v>2022</v>
      </c>
      <c r="VB5" s="6" t="s">
        <v>2023</v>
      </c>
      <c r="VC5" s="6" t="s">
        <v>2024</v>
      </c>
      <c r="VD5" s="6" t="s">
        <v>2025</v>
      </c>
      <c r="VE5" s="6" t="s">
        <v>2026</v>
      </c>
      <c r="VF5" s="6" t="s">
        <v>2027</v>
      </c>
      <c r="VG5" s="6" t="s">
        <v>2028</v>
      </c>
      <c r="VH5" s="6" t="s">
        <v>2029</v>
      </c>
      <c r="VI5" s="6" t="s">
        <v>2030</v>
      </c>
      <c r="VJ5" s="6" t="s">
        <v>2031</v>
      </c>
      <c r="VK5" s="6" t="s">
        <v>2032</v>
      </c>
      <c r="VL5" s="6" t="s">
        <v>2033</v>
      </c>
      <c r="VM5" s="6" t="s">
        <v>2034</v>
      </c>
      <c r="VN5" s="6" t="s">
        <v>2035</v>
      </c>
      <c r="VO5" s="6" t="s">
        <v>2036</v>
      </c>
      <c r="VP5" s="6" t="s">
        <v>2037</v>
      </c>
      <c r="VQ5" s="6" t="s">
        <v>2038</v>
      </c>
      <c r="VR5" s="6" t="s">
        <v>2039</v>
      </c>
      <c r="VS5" s="6" t="s">
        <v>2040</v>
      </c>
      <c r="VT5" s="6" t="s">
        <v>2041</v>
      </c>
      <c r="VU5" s="6" t="s">
        <v>2042</v>
      </c>
      <c r="VV5" s="6" t="s">
        <v>2043</v>
      </c>
      <c r="VW5" s="6" t="s">
        <v>2044</v>
      </c>
      <c r="VX5" s="6" t="s">
        <v>2045</v>
      </c>
      <c r="VY5" s="6" t="s">
        <v>2046</v>
      </c>
      <c r="VZ5" s="6" t="s">
        <v>2047</v>
      </c>
      <c r="WA5" s="6" t="s">
        <v>2048</v>
      </c>
      <c r="WB5" s="6" t="s">
        <v>2049</v>
      </c>
      <c r="WC5" s="6" t="s">
        <v>2050</v>
      </c>
      <c r="WD5" s="6" t="s">
        <v>2051</v>
      </c>
      <c r="WE5" s="6" t="s">
        <v>2052</v>
      </c>
      <c r="WF5" s="6" t="s">
        <v>2053</v>
      </c>
      <c r="WG5" s="6" t="s">
        <v>2054</v>
      </c>
      <c r="WH5" s="6" t="s">
        <v>2055</v>
      </c>
      <c r="WI5" s="6" t="s">
        <v>2056</v>
      </c>
      <c r="WJ5" s="6" t="s">
        <v>2057</v>
      </c>
      <c r="WK5" s="6" t="s">
        <v>2058</v>
      </c>
      <c r="WL5" s="6" t="s">
        <v>2059</v>
      </c>
      <c r="WM5" s="6" t="s">
        <v>2060</v>
      </c>
      <c r="WN5" s="6" t="s">
        <v>2061</v>
      </c>
      <c r="WO5" s="6" t="s">
        <v>2062</v>
      </c>
      <c r="WP5" s="6" t="s">
        <v>2063</v>
      </c>
      <c r="WQ5" s="6" t="s">
        <v>2064</v>
      </c>
      <c r="WR5" s="6" t="s">
        <v>2065</v>
      </c>
      <c r="WS5" s="6" t="s">
        <v>2066</v>
      </c>
      <c r="WT5" s="6" t="s">
        <v>2067</v>
      </c>
      <c r="WU5" s="6" t="s">
        <v>2068</v>
      </c>
      <c r="WV5" s="6" t="s">
        <v>2069</v>
      </c>
      <c r="WW5" s="6" t="s">
        <v>2070</v>
      </c>
      <c r="WX5" s="6" t="s">
        <v>2071</v>
      </c>
      <c r="WY5" s="6" t="s">
        <v>2072</v>
      </c>
      <c r="WZ5" s="6" t="s">
        <v>2073</v>
      </c>
      <c r="XA5" s="6" t="s">
        <v>2074</v>
      </c>
      <c r="XB5" s="6" t="s">
        <v>2075</v>
      </c>
      <c r="XC5" s="6" t="s">
        <v>2076</v>
      </c>
      <c r="XD5" s="6" t="s">
        <v>2077</v>
      </c>
      <c r="XE5" s="6" t="s">
        <v>2078</v>
      </c>
      <c r="XF5" s="6" t="s">
        <v>2079</v>
      </c>
      <c r="XG5" s="6" t="s">
        <v>2080</v>
      </c>
      <c r="XH5" s="6" t="s">
        <v>2081</v>
      </c>
      <c r="XI5" s="6" t="s">
        <v>2082</v>
      </c>
      <c r="XJ5" s="6" t="s">
        <v>2083</v>
      </c>
      <c r="XK5" s="6" t="s">
        <v>2084</v>
      </c>
      <c r="XL5" s="6" t="s">
        <v>2085</v>
      </c>
      <c r="XM5" s="6" t="s">
        <v>2086</v>
      </c>
      <c r="XN5" s="6" t="s">
        <v>2087</v>
      </c>
      <c r="XO5" s="6" t="s">
        <v>2088</v>
      </c>
      <c r="XP5" s="6" t="s">
        <v>2089</v>
      </c>
      <c r="XQ5" s="6" t="s">
        <v>2090</v>
      </c>
      <c r="XR5" s="6" t="s">
        <v>2091</v>
      </c>
      <c r="XS5" s="6" t="s">
        <v>2092</v>
      </c>
      <c r="XT5" s="6" t="s">
        <v>2093</v>
      </c>
      <c r="XU5" s="6" t="s">
        <v>2094</v>
      </c>
      <c r="XV5" s="6" t="s">
        <v>2095</v>
      </c>
      <c r="XW5" s="6" t="s">
        <v>2096</v>
      </c>
      <c r="XX5" s="6" t="s">
        <v>2097</v>
      </c>
      <c r="XY5" s="6" t="s">
        <v>2098</v>
      </c>
      <c r="XZ5" s="6" t="s">
        <v>2099</v>
      </c>
      <c r="YA5" s="6" t="s">
        <v>2100</v>
      </c>
      <c r="YB5" s="6" t="s">
        <v>2101</v>
      </c>
      <c r="YC5" s="6" t="s">
        <v>2102</v>
      </c>
      <c r="YD5" s="6" t="s">
        <v>2103</v>
      </c>
      <c r="YE5" s="6" t="s">
        <v>2104</v>
      </c>
      <c r="YF5" s="6" t="s">
        <v>2105</v>
      </c>
      <c r="YG5" s="6" t="s">
        <v>2106</v>
      </c>
      <c r="YH5" s="6" t="s">
        <v>2107</v>
      </c>
      <c r="YI5" s="6" t="s">
        <v>2108</v>
      </c>
      <c r="YJ5" s="6" t="s">
        <v>2109</v>
      </c>
      <c r="YK5" s="6" t="s">
        <v>2110</v>
      </c>
      <c r="YL5" s="6" t="s">
        <v>2111</v>
      </c>
      <c r="YM5" s="6" t="s">
        <v>2112</v>
      </c>
      <c r="YN5" s="6" t="s">
        <v>2113</v>
      </c>
      <c r="YO5" s="6" t="s">
        <v>2114</v>
      </c>
      <c r="YP5" s="6" t="s">
        <v>2115</v>
      </c>
      <c r="YQ5" s="6" t="s">
        <v>2116</v>
      </c>
      <c r="YR5" s="6" t="s">
        <v>2117</v>
      </c>
      <c r="YS5" s="6" t="s">
        <v>2118</v>
      </c>
      <c r="YT5" s="6" t="s">
        <v>2119</v>
      </c>
      <c r="YU5" s="6" t="s">
        <v>2120</v>
      </c>
      <c r="YV5" s="6" t="s">
        <v>2121</v>
      </c>
      <c r="YW5" s="6" t="s">
        <v>2122</v>
      </c>
      <c r="YX5" s="6" t="s">
        <v>2123</v>
      </c>
      <c r="YY5" s="6" t="s">
        <v>2124</v>
      </c>
      <c r="YZ5" s="6" t="s">
        <v>2125</v>
      </c>
      <c r="ZA5" s="6" t="s">
        <v>2126</v>
      </c>
      <c r="ZB5" s="6" t="s">
        <v>2127</v>
      </c>
      <c r="ZC5" s="6" t="s">
        <v>2128</v>
      </c>
      <c r="ZD5" s="6" t="s">
        <v>2129</v>
      </c>
      <c r="ZE5" s="6" t="s">
        <v>2130</v>
      </c>
      <c r="ZF5" s="6" t="s">
        <v>2131</v>
      </c>
      <c r="ZG5" s="6" t="s">
        <v>2132</v>
      </c>
      <c r="ZH5" s="6" t="s">
        <v>2133</v>
      </c>
      <c r="ZI5" s="6" t="s">
        <v>2134</v>
      </c>
      <c r="ZJ5" s="6" t="s">
        <v>2135</v>
      </c>
      <c r="ZK5" s="6" t="s">
        <v>2136</v>
      </c>
      <c r="ZL5" s="6" t="s">
        <v>2137</v>
      </c>
      <c r="ZM5" s="6" t="s">
        <v>2138</v>
      </c>
      <c r="ZN5" s="6" t="s">
        <v>2139</v>
      </c>
      <c r="ZO5" s="6" t="s">
        <v>2140</v>
      </c>
      <c r="ZP5" s="6" t="s">
        <v>2141</v>
      </c>
      <c r="ZQ5" s="6" t="s">
        <v>2142</v>
      </c>
      <c r="ZR5" s="6" t="s">
        <v>2143</v>
      </c>
      <c r="ZS5" s="6" t="s">
        <v>2144</v>
      </c>
      <c r="ZT5" s="6" t="s">
        <v>2145</v>
      </c>
      <c r="ZU5" s="6" t="s">
        <v>2146</v>
      </c>
      <c r="ZV5" s="6" t="s">
        <v>2147</v>
      </c>
      <c r="ZW5" s="6" t="s">
        <v>2148</v>
      </c>
      <c r="ZX5" s="6" t="s">
        <v>2149</v>
      </c>
      <c r="ZY5" s="6" t="s">
        <v>2150</v>
      </c>
      <c r="ZZ5" s="6" t="s">
        <v>2151</v>
      </c>
      <c r="AAA5" s="6" t="s">
        <v>2152</v>
      </c>
      <c r="AAB5" s="6" t="s">
        <v>2153</v>
      </c>
      <c r="AAC5" s="6" t="s">
        <v>2154</v>
      </c>
      <c r="AAD5" s="6" t="s">
        <v>2155</v>
      </c>
      <c r="AAE5" s="6" t="s">
        <v>2156</v>
      </c>
      <c r="AAF5" s="6" t="s">
        <v>2157</v>
      </c>
      <c r="AAG5" s="6" t="s">
        <v>2158</v>
      </c>
      <c r="AAH5" s="6" t="s">
        <v>2159</v>
      </c>
      <c r="AAI5" s="6" t="s">
        <v>2160</v>
      </c>
      <c r="AAJ5" s="6" t="s">
        <v>2161</v>
      </c>
      <c r="AAK5" s="6" t="s">
        <v>2162</v>
      </c>
      <c r="AAL5" s="6" t="s">
        <v>2163</v>
      </c>
      <c r="AAM5" s="6" t="s">
        <v>2164</v>
      </c>
      <c r="AAN5" s="6" t="s">
        <v>2165</v>
      </c>
      <c r="AAO5" s="6" t="s">
        <v>2166</v>
      </c>
      <c r="AAP5" s="6" t="s">
        <v>2167</v>
      </c>
      <c r="AAQ5" s="6" t="s">
        <v>2168</v>
      </c>
      <c r="AAR5" s="6" t="s">
        <v>2169</v>
      </c>
      <c r="AAS5" s="6" t="s">
        <v>2170</v>
      </c>
      <c r="AAT5" s="6" t="s">
        <v>2171</v>
      </c>
      <c r="AAU5" s="6" t="s">
        <v>2172</v>
      </c>
      <c r="AAV5" s="6" t="s">
        <v>2173</v>
      </c>
      <c r="AAW5" s="6" t="s">
        <v>2174</v>
      </c>
      <c r="AAX5" s="6" t="s">
        <v>2175</v>
      </c>
      <c r="AAY5" s="6" t="s">
        <v>2176</v>
      </c>
      <c r="AAZ5" s="6" t="s">
        <v>2177</v>
      </c>
      <c r="ABA5" s="6" t="s">
        <v>2178</v>
      </c>
      <c r="ABB5" s="6" t="s">
        <v>2179</v>
      </c>
      <c r="ABC5" s="6" t="s">
        <v>2180</v>
      </c>
      <c r="ABD5" s="6" t="s">
        <v>2181</v>
      </c>
      <c r="ABE5" s="6" t="s">
        <v>2182</v>
      </c>
      <c r="ABF5" s="6" t="s">
        <v>2183</v>
      </c>
      <c r="ABG5" s="6" t="s">
        <v>2184</v>
      </c>
      <c r="ABH5" s="6" t="s">
        <v>2185</v>
      </c>
      <c r="ABI5" s="6" t="s">
        <v>2186</v>
      </c>
      <c r="ABJ5" s="6" t="s">
        <v>2187</v>
      </c>
      <c r="ABK5" s="6" t="s">
        <v>2188</v>
      </c>
      <c r="ABL5" s="6" t="s">
        <v>2189</v>
      </c>
      <c r="ABM5" s="6" t="s">
        <v>2190</v>
      </c>
      <c r="ABN5" s="6" t="s">
        <v>2191</v>
      </c>
      <c r="ABO5" s="6" t="s">
        <v>2192</v>
      </c>
      <c r="ABP5" s="6" t="s">
        <v>2193</v>
      </c>
      <c r="ABQ5" s="6" t="s">
        <v>2194</v>
      </c>
      <c r="ABR5" s="6" t="s">
        <v>2195</v>
      </c>
      <c r="ABS5" s="6" t="s">
        <v>2196</v>
      </c>
      <c r="ABT5" s="6" t="s">
        <v>2197</v>
      </c>
      <c r="ABU5" s="6" t="s">
        <v>2198</v>
      </c>
      <c r="ABV5" s="6" t="s">
        <v>2199</v>
      </c>
      <c r="ABW5" s="6" t="s">
        <v>2200</v>
      </c>
      <c r="ABX5" s="6" t="s">
        <v>2201</v>
      </c>
      <c r="ABY5" s="6" t="s">
        <v>2202</v>
      </c>
      <c r="ABZ5" s="6" t="s">
        <v>2203</v>
      </c>
      <c r="ACA5" s="6" t="s">
        <v>2204</v>
      </c>
      <c r="ACB5" s="6" t="s">
        <v>2205</v>
      </c>
      <c r="ACC5" s="6" t="s">
        <v>2206</v>
      </c>
      <c r="ACD5" s="6" t="s">
        <v>2207</v>
      </c>
      <c r="ACE5" s="6" t="s">
        <v>2208</v>
      </c>
      <c r="ACF5" s="6" t="s">
        <v>2209</v>
      </c>
      <c r="ACG5" s="6" t="s">
        <v>2210</v>
      </c>
      <c r="ACH5" s="6" t="s">
        <v>2211</v>
      </c>
      <c r="ACI5" s="6" t="s">
        <v>2212</v>
      </c>
      <c r="ACJ5" s="6" t="s">
        <v>2213</v>
      </c>
      <c r="ACK5" s="6" t="s">
        <v>2214</v>
      </c>
      <c r="ACL5" s="6" t="s">
        <v>2215</v>
      </c>
      <c r="ACM5" s="6" t="s">
        <v>2216</v>
      </c>
      <c r="ACN5" s="6" t="s">
        <v>2217</v>
      </c>
      <c r="ACO5" s="6" t="s">
        <v>2218</v>
      </c>
      <c r="ACP5" s="6" t="s">
        <v>2219</v>
      </c>
      <c r="ACQ5" s="6" t="s">
        <v>2220</v>
      </c>
      <c r="ACR5" s="6" t="s">
        <v>2221</v>
      </c>
      <c r="ACS5" s="6" t="s">
        <v>2222</v>
      </c>
      <c r="ACT5" s="6" t="s">
        <v>2223</v>
      </c>
      <c r="ACU5" s="6" t="s">
        <v>2224</v>
      </c>
      <c r="ACV5" s="6" t="s">
        <v>2225</v>
      </c>
      <c r="ACW5" s="6" t="s">
        <v>2226</v>
      </c>
      <c r="ACX5" s="6" t="s">
        <v>2227</v>
      </c>
      <c r="ACY5" s="6" t="s">
        <v>2228</v>
      </c>
      <c r="ACZ5" s="6" t="s">
        <v>2229</v>
      </c>
      <c r="ADA5" s="6" t="s">
        <v>2230</v>
      </c>
      <c r="ADB5" s="6" t="s">
        <v>2231</v>
      </c>
      <c r="ADC5" s="6" t="s">
        <v>2232</v>
      </c>
      <c r="ADD5" s="6" t="s">
        <v>2233</v>
      </c>
      <c r="ADE5" s="6" t="s">
        <v>2234</v>
      </c>
      <c r="ADF5" s="6" t="s">
        <v>2235</v>
      </c>
      <c r="ADG5" s="6" t="s">
        <v>2236</v>
      </c>
      <c r="ADH5" s="6" t="s">
        <v>2237</v>
      </c>
      <c r="ADI5" s="6" t="s">
        <v>2238</v>
      </c>
      <c r="ADJ5" s="6" t="s">
        <v>2239</v>
      </c>
      <c r="ADK5" s="6" t="s">
        <v>2240</v>
      </c>
      <c r="ADL5" s="6" t="s">
        <v>2241</v>
      </c>
      <c r="ADM5" s="6" t="s">
        <v>2242</v>
      </c>
      <c r="ADN5" s="6" t="s">
        <v>2243</v>
      </c>
      <c r="ADO5" s="6" t="s">
        <v>2244</v>
      </c>
      <c r="ADP5" s="6" t="s">
        <v>2245</v>
      </c>
      <c r="ADQ5" s="6" t="s">
        <v>2246</v>
      </c>
      <c r="ADR5" s="6" t="s">
        <v>2247</v>
      </c>
      <c r="ADS5" s="6" t="s">
        <v>2248</v>
      </c>
      <c r="ADT5" s="6" t="s">
        <v>2249</v>
      </c>
      <c r="ADU5" s="6" t="s">
        <v>2250</v>
      </c>
      <c r="ADV5" s="6" t="s">
        <v>2251</v>
      </c>
      <c r="ADW5" s="6" t="s">
        <v>2252</v>
      </c>
      <c r="ADX5" s="6" t="s">
        <v>2253</v>
      </c>
      <c r="ADY5" s="6" t="s">
        <v>2254</v>
      </c>
      <c r="ADZ5" s="6" t="s">
        <v>2255</v>
      </c>
      <c r="AEA5" s="6" t="s">
        <v>2256</v>
      </c>
      <c r="AEB5" s="6" t="s">
        <v>2257</v>
      </c>
      <c r="AEC5" s="6" t="s">
        <v>2258</v>
      </c>
      <c r="AED5" s="6" t="s">
        <v>2259</v>
      </c>
      <c r="AEE5" s="6" t="s">
        <v>2260</v>
      </c>
      <c r="AEF5" s="6" t="s">
        <v>2261</v>
      </c>
      <c r="AEG5" s="6" t="s">
        <v>2262</v>
      </c>
      <c r="AEH5" s="6" t="s">
        <v>2263</v>
      </c>
      <c r="AEI5" s="6" t="s">
        <v>2264</v>
      </c>
      <c r="AEJ5" s="6" t="s">
        <v>2265</v>
      </c>
      <c r="AEK5" s="6" t="s">
        <v>2266</v>
      </c>
      <c r="AEL5" s="6" t="s">
        <v>2267</v>
      </c>
      <c r="AEM5" s="6" t="s">
        <v>2268</v>
      </c>
      <c r="AEN5" s="6" t="s">
        <v>2269</v>
      </c>
      <c r="AEO5" s="6" t="s">
        <v>2270</v>
      </c>
      <c r="AEP5" s="6" t="s">
        <v>2271</v>
      </c>
      <c r="AEQ5" s="6" t="s">
        <v>2272</v>
      </c>
      <c r="AER5" s="6" t="s">
        <v>2273</v>
      </c>
      <c r="AES5" s="6" t="s">
        <v>2274</v>
      </c>
      <c r="AET5" s="6" t="s">
        <v>2275</v>
      </c>
      <c r="AEU5" s="6" t="s">
        <v>2276</v>
      </c>
      <c r="AEV5" s="6" t="s">
        <v>2277</v>
      </c>
      <c r="AEW5" s="6" t="s">
        <v>2278</v>
      </c>
      <c r="AEX5" s="6" t="s">
        <v>2279</v>
      </c>
      <c r="AEY5" s="6" t="s">
        <v>2280</v>
      </c>
      <c r="AEZ5" s="6" t="s">
        <v>2281</v>
      </c>
      <c r="AFA5" s="6" t="s">
        <v>2282</v>
      </c>
      <c r="AFB5" s="6" t="s">
        <v>2283</v>
      </c>
      <c r="AFC5" s="6" t="s">
        <v>2284</v>
      </c>
      <c r="AFD5" s="6" t="s">
        <v>2285</v>
      </c>
      <c r="AFE5" s="6" t="s">
        <v>2286</v>
      </c>
      <c r="AFF5" s="6" t="s">
        <v>2287</v>
      </c>
      <c r="AFG5" s="6" t="s">
        <v>2288</v>
      </c>
      <c r="AFH5" s="6" t="s">
        <v>2289</v>
      </c>
      <c r="AFI5" s="6" t="s">
        <v>2290</v>
      </c>
      <c r="AFJ5" s="6" t="s">
        <v>2291</v>
      </c>
      <c r="AFK5" s="6" t="s">
        <v>2292</v>
      </c>
      <c r="AFL5" s="6" t="s">
        <v>2293</v>
      </c>
      <c r="AFM5" s="6" t="s">
        <v>2294</v>
      </c>
      <c r="AFN5" s="6" t="s">
        <v>2295</v>
      </c>
      <c r="AFO5" s="6" t="s">
        <v>2296</v>
      </c>
      <c r="AFP5" s="6" t="s">
        <v>2297</v>
      </c>
      <c r="AFQ5" s="6" t="s">
        <v>2298</v>
      </c>
      <c r="AFR5" s="6" t="s">
        <v>2299</v>
      </c>
      <c r="AFS5" s="6" t="s">
        <v>2300</v>
      </c>
      <c r="AFT5" s="6" t="s">
        <v>2301</v>
      </c>
      <c r="AFU5" s="6" t="s">
        <v>2302</v>
      </c>
      <c r="AFV5" s="6" t="s">
        <v>2303</v>
      </c>
      <c r="AFW5" s="6" t="s">
        <v>2304</v>
      </c>
      <c r="AFX5" s="6" t="s">
        <v>2305</v>
      </c>
      <c r="AFY5" s="6" t="s">
        <v>2306</v>
      </c>
      <c r="AFZ5" s="6" t="s">
        <v>2307</v>
      </c>
      <c r="AGA5" s="6" t="s">
        <v>2308</v>
      </c>
      <c r="AGB5" s="6" t="s">
        <v>2309</v>
      </c>
      <c r="AGC5" s="6" t="s">
        <v>2310</v>
      </c>
      <c r="AGD5" s="6" t="s">
        <v>2311</v>
      </c>
      <c r="AGE5" s="6" t="s">
        <v>2312</v>
      </c>
      <c r="AGF5" s="6" t="s">
        <v>2313</v>
      </c>
      <c r="AGG5" s="6" t="s">
        <v>2314</v>
      </c>
      <c r="AGH5" s="6" t="s">
        <v>2315</v>
      </c>
      <c r="AGI5" s="6" t="s">
        <v>2316</v>
      </c>
      <c r="AGJ5" s="6" t="s">
        <v>2317</v>
      </c>
      <c r="AGK5" s="6" t="s">
        <v>2318</v>
      </c>
      <c r="AGL5" s="6" t="s">
        <v>2319</v>
      </c>
      <c r="AGM5" s="6" t="s">
        <v>2320</v>
      </c>
      <c r="AGN5" s="6" t="s">
        <v>2321</v>
      </c>
      <c r="AGO5" s="6" t="s">
        <v>2322</v>
      </c>
      <c r="AGP5" s="6" t="s">
        <v>2323</v>
      </c>
      <c r="AGQ5" s="6" t="s">
        <v>2324</v>
      </c>
      <c r="AGR5" s="6" t="s">
        <v>2325</v>
      </c>
      <c r="AGS5" s="6" t="s">
        <v>2326</v>
      </c>
      <c r="AGT5" s="6" t="s">
        <v>2327</v>
      </c>
      <c r="AGU5" s="6" t="s">
        <v>2328</v>
      </c>
      <c r="AGV5" s="6" t="s">
        <v>2329</v>
      </c>
      <c r="AGW5" s="6" t="s">
        <v>2330</v>
      </c>
      <c r="AGX5" s="6" t="s">
        <v>2331</v>
      </c>
      <c r="AGY5" s="6" t="s">
        <v>2332</v>
      </c>
      <c r="AGZ5" s="6" t="s">
        <v>2333</v>
      </c>
      <c r="AHA5" s="6" t="s">
        <v>2334</v>
      </c>
      <c r="AHB5" s="6" t="s">
        <v>2335</v>
      </c>
      <c r="AHC5" s="6" t="s">
        <v>2336</v>
      </c>
      <c r="AHD5" s="6" t="s">
        <v>2337</v>
      </c>
      <c r="AHE5" s="6" t="s">
        <v>2338</v>
      </c>
      <c r="AHF5" s="6" t="s">
        <v>2339</v>
      </c>
      <c r="AHG5" s="6" t="s">
        <v>2340</v>
      </c>
      <c r="AHH5" s="6" t="s">
        <v>2341</v>
      </c>
      <c r="AHI5" s="6" t="s">
        <v>2342</v>
      </c>
      <c r="AHJ5" s="6" t="s">
        <v>2343</v>
      </c>
      <c r="AHK5" s="6" t="s">
        <v>2344</v>
      </c>
      <c r="AHL5" s="6" t="s">
        <v>2345</v>
      </c>
      <c r="AHM5" s="6" t="s">
        <v>2346</v>
      </c>
      <c r="AHN5" s="6" t="s">
        <v>2347</v>
      </c>
      <c r="AHO5" s="6" t="s">
        <v>2348</v>
      </c>
      <c r="AHP5" s="6" t="s">
        <v>2349</v>
      </c>
      <c r="AHQ5" s="6" t="s">
        <v>2350</v>
      </c>
      <c r="AHR5" s="6" t="s">
        <v>2351</v>
      </c>
      <c r="AHS5" s="6" t="s">
        <v>2352</v>
      </c>
      <c r="AHT5" s="6" t="s">
        <v>2353</v>
      </c>
      <c r="AHU5" s="6" t="s">
        <v>2354</v>
      </c>
      <c r="AHV5" s="6" t="s">
        <v>2355</v>
      </c>
      <c r="AHW5" s="6" t="s">
        <v>2356</v>
      </c>
      <c r="AHX5" s="6" t="s">
        <v>2357</v>
      </c>
      <c r="AHY5" s="6" t="s">
        <v>2358</v>
      </c>
      <c r="AHZ5" s="6" t="s">
        <v>2359</v>
      </c>
      <c r="AIA5" s="6" t="s">
        <v>2360</v>
      </c>
      <c r="AIB5" s="6" t="s">
        <v>2361</v>
      </c>
      <c r="AIC5" s="6" t="s">
        <v>2362</v>
      </c>
      <c r="AID5" s="6" t="s">
        <v>2363</v>
      </c>
      <c r="AIE5" s="6" t="s">
        <v>2364</v>
      </c>
      <c r="AIF5" s="6" t="s">
        <v>2365</v>
      </c>
      <c r="AIG5" s="6" t="s">
        <v>2366</v>
      </c>
      <c r="AIH5" s="6" t="s">
        <v>2367</v>
      </c>
      <c r="AII5" s="6" t="s">
        <v>2368</v>
      </c>
      <c r="AIJ5" s="6" t="s">
        <v>2369</v>
      </c>
      <c r="AIK5" s="6" t="s">
        <v>2370</v>
      </c>
      <c r="AIL5" s="6" t="s">
        <v>2371</v>
      </c>
      <c r="AIM5" s="6" t="s">
        <v>2372</v>
      </c>
      <c r="AIN5" s="6" t="s">
        <v>2373</v>
      </c>
      <c r="AIO5" s="6" t="s">
        <v>2374</v>
      </c>
      <c r="AIP5" s="6" t="s">
        <v>2375</v>
      </c>
      <c r="AIQ5" s="6" t="s">
        <v>2376</v>
      </c>
      <c r="AIR5" s="6" t="s">
        <v>2377</v>
      </c>
      <c r="AIS5" s="6" t="s">
        <v>2378</v>
      </c>
      <c r="AIT5" s="6" t="s">
        <v>2379</v>
      </c>
      <c r="AIU5" s="6" t="s">
        <v>2380</v>
      </c>
      <c r="AIV5" s="6" t="s">
        <v>2381</v>
      </c>
      <c r="AIW5" s="6" t="s">
        <v>2382</v>
      </c>
      <c r="AIX5" s="6" t="s">
        <v>2383</v>
      </c>
      <c r="AIY5" s="6" t="s">
        <v>2384</v>
      </c>
      <c r="AIZ5" s="6" t="s">
        <v>2385</v>
      </c>
      <c r="AJA5" s="6" t="s">
        <v>2386</v>
      </c>
      <c r="AJB5" s="6" t="s">
        <v>2387</v>
      </c>
      <c r="AJC5" s="6" t="s">
        <v>2388</v>
      </c>
      <c r="AJD5" s="6" t="s">
        <v>2389</v>
      </c>
      <c r="AJE5" s="6" t="s">
        <v>2390</v>
      </c>
      <c r="AJF5" s="6" t="s">
        <v>2391</v>
      </c>
      <c r="AJG5" s="6" t="s">
        <v>2392</v>
      </c>
      <c r="AJH5" s="6" t="s">
        <v>2393</v>
      </c>
      <c r="AJI5" s="6" t="s">
        <v>2394</v>
      </c>
      <c r="AJJ5" s="6" t="s">
        <v>2395</v>
      </c>
      <c r="AJK5" s="6" t="s">
        <v>2396</v>
      </c>
      <c r="AJL5" s="6" t="s">
        <v>2397</v>
      </c>
      <c r="AJM5" s="6" t="s">
        <v>2398</v>
      </c>
      <c r="AJN5" s="6" t="s">
        <v>2399</v>
      </c>
      <c r="AJO5" s="6" t="s">
        <v>2400</v>
      </c>
      <c r="AJP5" s="6" t="s">
        <v>2401</v>
      </c>
      <c r="AJQ5" s="6" t="s">
        <v>2402</v>
      </c>
      <c r="AJR5" s="6" t="s">
        <v>2403</v>
      </c>
      <c r="AJS5" s="6" t="s">
        <v>2404</v>
      </c>
      <c r="AJT5" s="6" t="s">
        <v>2405</v>
      </c>
      <c r="AJU5" s="6" t="s">
        <v>2406</v>
      </c>
      <c r="AJV5" s="6" t="s">
        <v>2407</v>
      </c>
      <c r="AJW5" s="6" t="s">
        <v>2408</v>
      </c>
      <c r="AJX5" s="6" t="s">
        <v>2409</v>
      </c>
      <c r="AJY5" s="6" t="s">
        <v>2410</v>
      </c>
      <c r="AJZ5" s="6" t="s">
        <v>2411</v>
      </c>
      <c r="AKA5" s="6" t="s">
        <v>2412</v>
      </c>
      <c r="AKB5" s="6" t="s">
        <v>2413</v>
      </c>
      <c r="AKC5" s="6" t="s">
        <v>2414</v>
      </c>
      <c r="AKD5" s="6" t="s">
        <v>2415</v>
      </c>
      <c r="AKE5" s="6" t="s">
        <v>2416</v>
      </c>
      <c r="AKF5" s="6" t="s">
        <v>2417</v>
      </c>
      <c r="AKG5" s="6" t="s">
        <v>2418</v>
      </c>
      <c r="AKH5" s="6" t="s">
        <v>2419</v>
      </c>
      <c r="AKI5" s="6" t="s">
        <v>2420</v>
      </c>
      <c r="AKJ5" s="6" t="s">
        <v>2421</v>
      </c>
      <c r="AKK5" s="6" t="s">
        <v>2422</v>
      </c>
      <c r="AKL5" s="6" t="s">
        <v>2423</v>
      </c>
      <c r="AKM5" s="6" t="s">
        <v>2424</v>
      </c>
      <c r="AKN5" s="6" t="s">
        <v>2425</v>
      </c>
      <c r="AKO5" s="6" t="s">
        <v>2426</v>
      </c>
      <c r="AKP5" s="6" t="s">
        <v>2427</v>
      </c>
      <c r="AKQ5" s="6" t="s">
        <v>2428</v>
      </c>
      <c r="AKR5" s="6" t="s">
        <v>2429</v>
      </c>
      <c r="AKS5" s="6" t="s">
        <v>2430</v>
      </c>
      <c r="AKT5" s="6" t="s">
        <v>2431</v>
      </c>
      <c r="AKU5" s="6" t="s">
        <v>2432</v>
      </c>
      <c r="AKV5" s="6" t="s">
        <v>2433</v>
      </c>
      <c r="AKW5" s="6" t="s">
        <v>2434</v>
      </c>
      <c r="AKX5" s="6" t="s">
        <v>2435</v>
      </c>
      <c r="AKY5" s="6" t="s">
        <v>2436</v>
      </c>
      <c r="AKZ5" s="6" t="s">
        <v>2437</v>
      </c>
      <c r="ALA5" s="6" t="s">
        <v>2438</v>
      </c>
      <c r="ALB5" s="6" t="s">
        <v>2439</v>
      </c>
      <c r="ALC5" s="6" t="s">
        <v>2440</v>
      </c>
      <c r="ALD5" s="6" t="s">
        <v>2441</v>
      </c>
      <c r="ALE5" s="6" t="s">
        <v>2442</v>
      </c>
      <c r="ALF5" s="6" t="s">
        <v>2443</v>
      </c>
      <c r="ALG5" s="6" t="s">
        <v>2444</v>
      </c>
      <c r="ALH5" s="6" t="s">
        <v>2445</v>
      </c>
      <c r="ALI5" s="6" t="s">
        <v>2446</v>
      </c>
      <c r="ALJ5" s="6" t="s">
        <v>2447</v>
      </c>
      <c r="ALK5" s="6" t="s">
        <v>2448</v>
      </c>
      <c r="ALL5" s="6" t="s">
        <v>2449</v>
      </c>
      <c r="ALM5" s="6" t="s">
        <v>2450</v>
      </c>
      <c r="ALN5" s="6" t="s">
        <v>2451</v>
      </c>
      <c r="ALO5" s="6" t="s">
        <v>2452</v>
      </c>
      <c r="ALP5" s="6" t="s">
        <v>2453</v>
      </c>
      <c r="ALQ5" s="6" t="s">
        <v>2454</v>
      </c>
      <c r="ALR5" s="6" t="s">
        <v>2455</v>
      </c>
      <c r="ALS5" s="6" t="s">
        <v>2456</v>
      </c>
      <c r="ALT5" s="6" t="s">
        <v>2457</v>
      </c>
      <c r="ALU5" s="6" t="s">
        <v>2458</v>
      </c>
      <c r="ALV5" s="6" t="s">
        <v>2459</v>
      </c>
      <c r="ALW5" s="6" t="s">
        <v>2460</v>
      </c>
      <c r="ALX5" s="6" t="s">
        <v>2461</v>
      </c>
      <c r="ALY5" s="6" t="s">
        <v>2462</v>
      </c>
      <c r="ALZ5" s="6" t="s">
        <v>2463</v>
      </c>
      <c r="AMA5" s="6" t="s">
        <v>2464</v>
      </c>
      <c r="AMB5" s="6" t="s">
        <v>2465</v>
      </c>
      <c r="AMC5" s="6" t="s">
        <v>2466</v>
      </c>
      <c r="AMD5" s="6" t="s">
        <v>2467</v>
      </c>
      <c r="AME5" s="6" t="s">
        <v>2468</v>
      </c>
      <c r="AMF5" s="6" t="s">
        <v>2469</v>
      </c>
      <c r="AMG5" s="6" t="s">
        <v>2470</v>
      </c>
      <c r="AMH5" s="6" t="s">
        <v>2471</v>
      </c>
      <c r="AMI5" s="6" t="s">
        <v>2472</v>
      </c>
      <c r="AMJ5" s="6" t="s">
        <v>2473</v>
      </c>
      <c r="AMK5" s="6" t="s">
        <v>2474</v>
      </c>
      <c r="AML5" s="6" t="s">
        <v>2475</v>
      </c>
      <c r="AMM5" s="6" t="s">
        <v>2476</v>
      </c>
      <c r="AMN5" s="6" t="s">
        <v>2477</v>
      </c>
      <c r="AMO5" s="6" t="s">
        <v>2478</v>
      </c>
      <c r="AMP5" s="6" t="s">
        <v>2479</v>
      </c>
      <c r="AMQ5" s="6" t="s">
        <v>2480</v>
      </c>
      <c r="AMR5" s="6" t="s">
        <v>2481</v>
      </c>
      <c r="AMS5" s="6" t="s">
        <v>2482</v>
      </c>
      <c r="AMT5" s="6" t="s">
        <v>2483</v>
      </c>
      <c r="AMU5" s="6" t="s">
        <v>2484</v>
      </c>
      <c r="AMV5" s="6" t="s">
        <v>2485</v>
      </c>
      <c r="AMW5" s="6" t="s">
        <v>2486</v>
      </c>
      <c r="AMX5" s="6" t="s">
        <v>2487</v>
      </c>
      <c r="AMY5" s="6" t="s">
        <v>2488</v>
      </c>
      <c r="AMZ5" s="6" t="s">
        <v>2489</v>
      </c>
      <c r="ANA5" s="6" t="s">
        <v>2490</v>
      </c>
      <c r="ANB5" s="6" t="s">
        <v>2491</v>
      </c>
      <c r="ANC5" s="6" t="s">
        <v>2492</v>
      </c>
      <c r="AND5" s="6" t="s">
        <v>2493</v>
      </c>
      <c r="ANE5" s="6" t="s">
        <v>2494</v>
      </c>
      <c r="ANF5" s="6" t="s">
        <v>2495</v>
      </c>
      <c r="ANG5" s="6" t="s">
        <v>2496</v>
      </c>
      <c r="ANH5" s="6" t="s">
        <v>2497</v>
      </c>
      <c r="ANI5" s="6" t="s">
        <v>2498</v>
      </c>
      <c r="ANJ5" s="6" t="s">
        <v>2499</v>
      </c>
      <c r="ANK5" s="6" t="s">
        <v>2500</v>
      </c>
      <c r="ANL5" s="6" t="s">
        <v>2501</v>
      </c>
      <c r="ANM5" s="6" t="s">
        <v>2502</v>
      </c>
      <c r="ANN5" s="6" t="s">
        <v>2503</v>
      </c>
      <c r="ANO5" s="6" t="s">
        <v>2504</v>
      </c>
      <c r="ANP5" s="6" t="s">
        <v>2505</v>
      </c>
      <c r="ANQ5" s="6" t="s">
        <v>2506</v>
      </c>
      <c r="ANR5" s="6" t="s">
        <v>2507</v>
      </c>
      <c r="ANS5" s="6" t="s">
        <v>2508</v>
      </c>
      <c r="ANT5" s="6" t="s">
        <v>2509</v>
      </c>
      <c r="ANU5" s="6" t="s">
        <v>2510</v>
      </c>
      <c r="ANV5" s="6" t="s">
        <v>2511</v>
      </c>
      <c r="ANW5" s="6" t="s">
        <v>2512</v>
      </c>
      <c r="ANX5" s="6" t="s">
        <v>2513</v>
      </c>
      <c r="ANY5" s="6" t="s">
        <v>2514</v>
      </c>
      <c r="ANZ5" s="6" t="s">
        <v>2515</v>
      </c>
      <c r="AOA5" s="6" t="s">
        <v>2516</v>
      </c>
      <c r="AOB5" s="6" t="s">
        <v>2517</v>
      </c>
      <c r="AOC5" s="6" t="s">
        <v>2518</v>
      </c>
      <c r="AOD5" s="6" t="s">
        <v>2519</v>
      </c>
      <c r="AOE5" s="6" t="s">
        <v>2520</v>
      </c>
      <c r="AOF5" s="6" t="s">
        <v>2521</v>
      </c>
      <c r="AOG5" s="6" t="s">
        <v>2522</v>
      </c>
      <c r="AOH5" s="6" t="s">
        <v>2523</v>
      </c>
      <c r="AOI5" s="6" t="s">
        <v>2524</v>
      </c>
      <c r="AOJ5" s="6" t="s">
        <v>2525</v>
      </c>
      <c r="AOK5" s="6" t="s">
        <v>2526</v>
      </c>
      <c r="AOL5" s="6" t="s">
        <v>2527</v>
      </c>
      <c r="AOM5" s="6" t="s">
        <v>2528</v>
      </c>
      <c r="AON5" s="6" t="s">
        <v>2529</v>
      </c>
      <c r="AOO5" s="6" t="s">
        <v>2530</v>
      </c>
      <c r="AOP5" s="6" t="s">
        <v>2531</v>
      </c>
      <c r="AOQ5" s="6" t="s">
        <v>2532</v>
      </c>
      <c r="AOR5" s="6" t="s">
        <v>2533</v>
      </c>
      <c r="AOS5" s="6" t="s">
        <v>2534</v>
      </c>
      <c r="AOT5" s="6" t="s">
        <v>2535</v>
      </c>
      <c r="AOU5" s="6" t="s">
        <v>2536</v>
      </c>
      <c r="AOV5" s="6" t="s">
        <v>2537</v>
      </c>
      <c r="AOW5" s="6" t="s">
        <v>2538</v>
      </c>
      <c r="AOX5" s="6" t="s">
        <v>2539</v>
      </c>
      <c r="AOY5" s="6" t="s">
        <v>2540</v>
      </c>
      <c r="AOZ5" s="6" t="s">
        <v>2541</v>
      </c>
      <c r="APA5" s="6" t="s">
        <v>2542</v>
      </c>
      <c r="APB5" s="6" t="s">
        <v>2543</v>
      </c>
      <c r="APC5" s="6" t="s">
        <v>2544</v>
      </c>
      <c r="APD5" s="6" t="s">
        <v>2545</v>
      </c>
      <c r="APE5" s="6" t="s">
        <v>2546</v>
      </c>
      <c r="APF5" s="6" t="s">
        <v>2547</v>
      </c>
      <c r="APG5" s="6" t="s">
        <v>2548</v>
      </c>
      <c r="APH5" s="6" t="s">
        <v>2549</v>
      </c>
      <c r="API5" s="6" t="s">
        <v>2550</v>
      </c>
      <c r="APJ5" s="6" t="s">
        <v>2551</v>
      </c>
      <c r="APK5" s="6" t="s">
        <v>2552</v>
      </c>
      <c r="APL5" s="6" t="s">
        <v>2553</v>
      </c>
      <c r="APM5" s="6" t="s">
        <v>2554</v>
      </c>
      <c r="APN5" s="6" t="s">
        <v>2555</v>
      </c>
      <c r="APO5" s="6" t="s">
        <v>2556</v>
      </c>
      <c r="APP5" s="6" t="s">
        <v>2557</v>
      </c>
      <c r="APQ5" s="6" t="s">
        <v>2558</v>
      </c>
      <c r="APR5" s="6" t="s">
        <v>2559</v>
      </c>
      <c r="APS5" s="6" t="s">
        <v>2560</v>
      </c>
      <c r="APT5" s="6" t="s">
        <v>2561</v>
      </c>
      <c r="APU5" s="6" t="s">
        <v>2562</v>
      </c>
      <c r="APV5" s="6" t="s">
        <v>2563</v>
      </c>
      <c r="APW5" s="6" t="s">
        <v>2564</v>
      </c>
      <c r="APX5" s="6" t="s">
        <v>2565</v>
      </c>
      <c r="APY5" s="6" t="s">
        <v>2566</v>
      </c>
      <c r="APZ5" s="6" t="s">
        <v>2567</v>
      </c>
      <c r="AQA5" s="6" t="s">
        <v>2568</v>
      </c>
      <c r="AQB5" s="6" t="s">
        <v>2569</v>
      </c>
      <c r="AQC5" s="6" t="s">
        <v>2570</v>
      </c>
      <c r="AQD5" s="6" t="s">
        <v>2571</v>
      </c>
      <c r="AQE5" s="6" t="s">
        <v>2572</v>
      </c>
      <c r="AQF5" s="6" t="s">
        <v>2573</v>
      </c>
      <c r="AQG5" s="6" t="s">
        <v>2574</v>
      </c>
      <c r="AQH5" s="6" t="s">
        <v>2575</v>
      </c>
      <c r="AQI5" s="6" t="s">
        <v>2576</v>
      </c>
      <c r="AQJ5" s="6" t="s">
        <v>2577</v>
      </c>
      <c r="AQK5" s="6" t="s">
        <v>2578</v>
      </c>
      <c r="AQL5" s="6" t="s">
        <v>2579</v>
      </c>
      <c r="AQM5" s="6" t="s">
        <v>2580</v>
      </c>
      <c r="AQN5" s="6" t="s">
        <v>2581</v>
      </c>
      <c r="AQO5" s="6" t="s">
        <v>2582</v>
      </c>
      <c r="AQP5" s="6" t="s">
        <v>2583</v>
      </c>
      <c r="AQQ5" s="6" t="s">
        <v>2584</v>
      </c>
      <c r="AQR5" s="6" t="s">
        <v>2585</v>
      </c>
      <c r="AQS5" s="6" t="s">
        <v>2586</v>
      </c>
      <c r="AQT5" s="6" t="s">
        <v>2587</v>
      </c>
      <c r="AQU5" s="6" t="s">
        <v>2588</v>
      </c>
      <c r="AQV5" s="6" t="s">
        <v>2589</v>
      </c>
      <c r="AQW5" s="6" t="s">
        <v>2590</v>
      </c>
      <c r="AQX5" s="6" t="s">
        <v>2591</v>
      </c>
      <c r="AQY5" s="6" t="s">
        <v>2592</v>
      </c>
      <c r="AQZ5" s="6" t="s">
        <v>2593</v>
      </c>
      <c r="ARA5" s="6" t="s">
        <v>2594</v>
      </c>
      <c r="ARB5" s="6" t="s">
        <v>2595</v>
      </c>
      <c r="ARC5" s="6" t="s">
        <v>2596</v>
      </c>
      <c r="ARD5" s="6" t="s">
        <v>2597</v>
      </c>
      <c r="ARE5" s="6" t="s">
        <v>2598</v>
      </c>
      <c r="ARF5" s="6" t="s">
        <v>2599</v>
      </c>
      <c r="ARG5" s="6" t="s">
        <v>2600</v>
      </c>
      <c r="ARH5" s="6" t="s">
        <v>2601</v>
      </c>
      <c r="ARI5" s="6" t="s">
        <v>2602</v>
      </c>
      <c r="ARJ5" s="6" t="s">
        <v>2603</v>
      </c>
      <c r="ARK5" s="6" t="s">
        <v>2604</v>
      </c>
      <c r="ARL5" s="6" t="s">
        <v>2605</v>
      </c>
      <c r="ARM5" s="6" t="s">
        <v>2606</v>
      </c>
      <c r="ARN5" s="6" t="s">
        <v>2607</v>
      </c>
      <c r="ARO5" s="6" t="s">
        <v>2608</v>
      </c>
      <c r="ARP5" s="6" t="s">
        <v>2609</v>
      </c>
      <c r="ARQ5" s="6" t="s">
        <v>2610</v>
      </c>
      <c r="ARR5" s="6" t="s">
        <v>2611</v>
      </c>
      <c r="ARS5" s="6" t="s">
        <v>2612</v>
      </c>
      <c r="ART5" s="6" t="s">
        <v>2613</v>
      </c>
      <c r="ARU5" s="6" t="s">
        <v>2614</v>
      </c>
      <c r="ARV5" s="6" t="s">
        <v>2615</v>
      </c>
      <c r="ARW5" s="6" t="s">
        <v>2616</v>
      </c>
      <c r="ARX5" s="6" t="s">
        <v>2617</v>
      </c>
      <c r="ARY5" s="6" t="s">
        <v>2618</v>
      </c>
      <c r="ARZ5" s="6" t="s">
        <v>2619</v>
      </c>
      <c r="ASA5" s="6" t="s">
        <v>2620</v>
      </c>
      <c r="ASB5" s="6" t="s">
        <v>2621</v>
      </c>
      <c r="ASC5" s="6" t="s">
        <v>2622</v>
      </c>
      <c r="ASD5" s="6" t="s">
        <v>2623</v>
      </c>
      <c r="ASE5" s="6" t="s">
        <v>2624</v>
      </c>
      <c r="ASF5" s="6" t="s">
        <v>2625</v>
      </c>
      <c r="ASG5" s="6" t="s">
        <v>2626</v>
      </c>
      <c r="ASH5" s="6" t="s">
        <v>2627</v>
      </c>
      <c r="ASI5" s="6" t="s">
        <v>2628</v>
      </c>
      <c r="ASJ5" s="6" t="s">
        <v>2629</v>
      </c>
      <c r="ASK5" s="6" t="s">
        <v>2630</v>
      </c>
      <c r="ASL5" s="6" t="s">
        <v>2631</v>
      </c>
      <c r="ASM5" s="6" t="s">
        <v>2632</v>
      </c>
      <c r="ASN5" s="6" t="s">
        <v>2633</v>
      </c>
      <c r="ASO5" s="6" t="s">
        <v>2634</v>
      </c>
      <c r="ASP5" s="6" t="s">
        <v>2635</v>
      </c>
      <c r="ASQ5" s="6" t="s">
        <v>2636</v>
      </c>
      <c r="ASR5" s="6" t="s">
        <v>2637</v>
      </c>
      <c r="ASS5" s="6" t="s">
        <v>2638</v>
      </c>
      <c r="AST5" s="6" t="s">
        <v>2639</v>
      </c>
      <c r="ASU5" s="6" t="s">
        <v>2640</v>
      </c>
      <c r="ASV5" s="6" t="s">
        <v>2641</v>
      </c>
      <c r="ASW5" s="6" t="s">
        <v>2642</v>
      </c>
      <c r="ASX5" s="6" t="s">
        <v>2643</v>
      </c>
      <c r="ASY5" s="6" t="s">
        <v>2644</v>
      </c>
      <c r="ASZ5" s="6" t="s">
        <v>2645</v>
      </c>
      <c r="ATA5" s="6" t="s">
        <v>2646</v>
      </c>
      <c r="ATB5" s="6" t="s">
        <v>2647</v>
      </c>
      <c r="ATC5" s="6" t="s">
        <v>2648</v>
      </c>
      <c r="ATD5" s="6" t="s">
        <v>2649</v>
      </c>
      <c r="ATE5" s="6" t="s">
        <v>2650</v>
      </c>
      <c r="ATF5" s="6" t="s">
        <v>2651</v>
      </c>
      <c r="ATG5" s="6" t="s">
        <v>2652</v>
      </c>
      <c r="ATH5" s="6" t="s">
        <v>2653</v>
      </c>
      <c r="ATI5" s="6" t="s">
        <v>2654</v>
      </c>
      <c r="ATJ5" s="6" t="s">
        <v>2655</v>
      </c>
      <c r="ATK5" s="6" t="s">
        <v>2656</v>
      </c>
      <c r="ATL5" s="6" t="s">
        <v>2657</v>
      </c>
      <c r="ATM5" s="6" t="s">
        <v>2658</v>
      </c>
      <c r="ATN5" s="6" t="s">
        <v>2659</v>
      </c>
      <c r="ATO5" s="6" t="s">
        <v>2660</v>
      </c>
      <c r="ATP5" s="6" t="s">
        <v>2661</v>
      </c>
      <c r="ATQ5" s="6" t="s">
        <v>2662</v>
      </c>
      <c r="ATR5" s="6" t="s">
        <v>2663</v>
      </c>
      <c r="ATS5" s="6" t="s">
        <v>2664</v>
      </c>
      <c r="ATT5" s="6" t="s">
        <v>2665</v>
      </c>
      <c r="ATU5" s="6" t="s">
        <v>2666</v>
      </c>
      <c r="ATV5" s="6" t="s">
        <v>2667</v>
      </c>
      <c r="ATW5" s="6" t="s">
        <v>2668</v>
      </c>
      <c r="ATX5" s="6" t="s">
        <v>2669</v>
      </c>
      <c r="ATY5" s="6" t="s">
        <v>2670</v>
      </c>
      <c r="ATZ5" s="6" t="s">
        <v>2671</v>
      </c>
      <c r="AUA5" s="6" t="s">
        <v>2672</v>
      </c>
      <c r="AUB5" s="6" t="s">
        <v>2673</v>
      </c>
      <c r="AUC5" s="6" t="s">
        <v>2674</v>
      </c>
      <c r="AUD5" s="6" t="s">
        <v>2675</v>
      </c>
      <c r="AUE5" s="6" t="s">
        <v>2676</v>
      </c>
      <c r="AUF5" s="6" t="s">
        <v>2677</v>
      </c>
      <c r="AUG5" s="6" t="s">
        <v>2678</v>
      </c>
      <c r="AUH5" s="6" t="s">
        <v>2679</v>
      </c>
      <c r="AUI5" s="6" t="s">
        <v>2680</v>
      </c>
      <c r="AUJ5" s="6" t="s">
        <v>2681</v>
      </c>
      <c r="AUK5" s="6" t="s">
        <v>2682</v>
      </c>
      <c r="AUL5" s="6" t="s">
        <v>2683</v>
      </c>
      <c r="AUM5" s="6" t="s">
        <v>2684</v>
      </c>
      <c r="AUN5" s="6" t="s">
        <v>2685</v>
      </c>
      <c r="AUO5" s="6" t="s">
        <v>2686</v>
      </c>
      <c r="AUP5" s="6" t="s">
        <v>2687</v>
      </c>
      <c r="AUQ5" s="6" t="s">
        <v>2688</v>
      </c>
      <c r="AUR5" s="6" t="s">
        <v>2689</v>
      </c>
      <c r="AUS5" s="6" t="s">
        <v>2690</v>
      </c>
      <c r="AUT5" s="6" t="s">
        <v>2691</v>
      </c>
      <c r="AUU5" s="6" t="s">
        <v>2692</v>
      </c>
      <c r="AUV5" s="6" t="s">
        <v>2693</v>
      </c>
      <c r="AUW5" s="6" t="s">
        <v>2694</v>
      </c>
      <c r="AUX5" s="6" t="s">
        <v>2695</v>
      </c>
      <c r="AUY5" s="6" t="s">
        <v>2696</v>
      </c>
      <c r="AUZ5" s="6" t="s">
        <v>2697</v>
      </c>
      <c r="AVA5" s="6" t="s">
        <v>2698</v>
      </c>
      <c r="AVB5" s="6" t="s">
        <v>2699</v>
      </c>
      <c r="AVC5" s="6" t="s">
        <v>2700</v>
      </c>
      <c r="AVD5" s="6" t="s">
        <v>2701</v>
      </c>
      <c r="AVE5" s="6" t="s">
        <v>2702</v>
      </c>
      <c r="AVF5" s="6" t="s">
        <v>2703</v>
      </c>
      <c r="AVG5" s="6" t="s">
        <v>2704</v>
      </c>
      <c r="AVH5" s="6" t="s">
        <v>2705</v>
      </c>
      <c r="AVI5" s="6" t="s">
        <v>2706</v>
      </c>
      <c r="AVJ5" s="6" t="s">
        <v>2707</v>
      </c>
      <c r="AVK5" s="6" t="s">
        <v>2708</v>
      </c>
      <c r="AVL5" s="6" t="s">
        <v>2709</v>
      </c>
      <c r="AVM5" s="6" t="s">
        <v>2710</v>
      </c>
      <c r="AVN5" s="6" t="s">
        <v>2711</v>
      </c>
      <c r="AVO5" s="6" t="s">
        <v>2712</v>
      </c>
      <c r="AVP5" s="6" t="s">
        <v>2713</v>
      </c>
      <c r="AVQ5" s="6" t="s">
        <v>2714</v>
      </c>
      <c r="AVR5" s="6" t="s">
        <v>2715</v>
      </c>
      <c r="AVS5" s="6" t="s">
        <v>2716</v>
      </c>
      <c r="AVT5" s="6" t="s">
        <v>2717</v>
      </c>
      <c r="AVU5" s="6" t="s">
        <v>2718</v>
      </c>
      <c r="AVV5" s="6" t="s">
        <v>2719</v>
      </c>
      <c r="AVW5" s="6" t="s">
        <v>2720</v>
      </c>
      <c r="AVX5" s="6" t="s">
        <v>2721</v>
      </c>
      <c r="AVY5" s="6" t="s">
        <v>2722</v>
      </c>
      <c r="AVZ5" s="6" t="s">
        <v>2723</v>
      </c>
      <c r="AWA5" s="6" t="s">
        <v>2724</v>
      </c>
      <c r="AWB5" s="6" t="s">
        <v>2725</v>
      </c>
      <c r="AWC5" s="6" t="s">
        <v>2726</v>
      </c>
      <c r="AWD5" s="6" t="s">
        <v>2727</v>
      </c>
      <c r="AWE5" s="6" t="s">
        <v>2728</v>
      </c>
      <c r="AWF5" s="6" t="s">
        <v>2729</v>
      </c>
      <c r="AWG5" s="6" t="s">
        <v>2730</v>
      </c>
      <c r="AWH5" s="6" t="s">
        <v>2731</v>
      </c>
      <c r="AWI5" s="6" t="s">
        <v>2732</v>
      </c>
      <c r="AWJ5" s="6" t="s">
        <v>2733</v>
      </c>
      <c r="AWK5" s="6" t="s">
        <v>2734</v>
      </c>
      <c r="AWL5" s="6" t="s">
        <v>2735</v>
      </c>
      <c r="AWM5" s="6" t="s">
        <v>2736</v>
      </c>
      <c r="AWN5" s="6" t="s">
        <v>2737</v>
      </c>
      <c r="AWO5" s="6" t="s">
        <v>2738</v>
      </c>
      <c r="AWP5" s="6" t="s">
        <v>2739</v>
      </c>
      <c r="AWQ5" s="6" t="s">
        <v>2740</v>
      </c>
      <c r="AWR5" s="6" t="s">
        <v>2741</v>
      </c>
      <c r="AWS5" s="6" t="s">
        <v>2742</v>
      </c>
      <c r="AWT5" s="6" t="s">
        <v>2743</v>
      </c>
      <c r="AWU5" s="6" t="s">
        <v>2744</v>
      </c>
      <c r="AWV5" s="6" t="s">
        <v>2745</v>
      </c>
      <c r="AWW5" s="6" t="s">
        <v>2746</v>
      </c>
      <c r="AWX5" s="6" t="s">
        <v>2747</v>
      </c>
      <c r="AWY5" s="6" t="s">
        <v>2748</v>
      </c>
      <c r="AWZ5" s="6" t="s">
        <v>2749</v>
      </c>
      <c r="AXA5" s="6" t="s">
        <v>2750</v>
      </c>
      <c r="AXB5" s="6" t="s">
        <v>2751</v>
      </c>
      <c r="AXC5" s="6" t="s">
        <v>2752</v>
      </c>
      <c r="AXD5" s="6" t="s">
        <v>2753</v>
      </c>
      <c r="AXE5" s="6" t="s">
        <v>2754</v>
      </c>
      <c r="AXF5" s="6" t="s">
        <v>2755</v>
      </c>
      <c r="AXG5" s="6" t="s">
        <v>2756</v>
      </c>
      <c r="AXH5" s="6" t="s">
        <v>2757</v>
      </c>
      <c r="AXI5" s="6" t="s">
        <v>2758</v>
      </c>
      <c r="AXJ5" s="6" t="s">
        <v>2759</v>
      </c>
      <c r="AXK5" s="6" t="s">
        <v>2760</v>
      </c>
      <c r="AXL5" s="6" t="s">
        <v>2761</v>
      </c>
      <c r="AXM5" s="6" t="s">
        <v>2762</v>
      </c>
      <c r="AXN5" s="6" t="s">
        <v>2763</v>
      </c>
      <c r="AXO5" s="6" t="s">
        <v>2764</v>
      </c>
      <c r="AXP5" s="6" t="s">
        <v>2765</v>
      </c>
      <c r="AXQ5" s="6" t="s">
        <v>2766</v>
      </c>
      <c r="AXR5" s="6" t="s">
        <v>2767</v>
      </c>
      <c r="AXS5" s="6" t="s">
        <v>2768</v>
      </c>
      <c r="AXT5" s="6" t="s">
        <v>2769</v>
      </c>
      <c r="AXU5" s="6" t="s">
        <v>2770</v>
      </c>
      <c r="AXV5" s="6" t="s">
        <v>2771</v>
      </c>
      <c r="AXW5" s="6" t="s">
        <v>2772</v>
      </c>
      <c r="AXX5" s="6" t="s">
        <v>2773</v>
      </c>
      <c r="AXY5" s="6" t="s">
        <v>2774</v>
      </c>
      <c r="AXZ5" s="6" t="s">
        <v>2775</v>
      </c>
      <c r="AYA5" s="6" t="s">
        <v>2776</v>
      </c>
      <c r="AYB5" s="6" t="s">
        <v>2777</v>
      </c>
      <c r="AYC5" s="6" t="s">
        <v>2778</v>
      </c>
      <c r="AYD5" s="6" t="s">
        <v>2779</v>
      </c>
      <c r="AYE5" s="6" t="s">
        <v>2780</v>
      </c>
      <c r="AYF5" s="6" t="s">
        <v>2781</v>
      </c>
      <c r="AYG5" s="6" t="s">
        <v>2782</v>
      </c>
      <c r="AYH5" s="6" t="s">
        <v>2783</v>
      </c>
      <c r="AYI5" s="6" t="s">
        <v>2784</v>
      </c>
      <c r="AYJ5" s="6" t="s">
        <v>2785</v>
      </c>
      <c r="AYK5" s="6" t="s">
        <v>2786</v>
      </c>
      <c r="AYL5" s="6" t="s">
        <v>2787</v>
      </c>
      <c r="AYM5" s="6" t="s">
        <v>2788</v>
      </c>
      <c r="AYN5" s="6" t="s">
        <v>2789</v>
      </c>
      <c r="AYO5" s="6" t="s">
        <v>2790</v>
      </c>
      <c r="AYP5" s="6" t="s">
        <v>2791</v>
      </c>
      <c r="AYQ5" s="6" t="s">
        <v>2792</v>
      </c>
      <c r="AYR5" s="6" t="s">
        <v>2793</v>
      </c>
      <c r="AYS5" s="6" t="s">
        <v>2794</v>
      </c>
      <c r="AYT5" s="6" t="s">
        <v>2795</v>
      </c>
      <c r="AYU5" s="6" t="s">
        <v>2796</v>
      </c>
      <c r="AYV5" s="6" t="s">
        <v>2797</v>
      </c>
      <c r="AYW5" s="6" t="s">
        <v>2798</v>
      </c>
      <c r="AYX5" s="6" t="s">
        <v>2799</v>
      </c>
      <c r="AYY5" s="6" t="s">
        <v>2800</v>
      </c>
      <c r="AYZ5" s="6" t="s">
        <v>2801</v>
      </c>
      <c r="AZA5" s="6" t="s">
        <v>2802</v>
      </c>
      <c r="AZB5" s="6" t="s">
        <v>2803</v>
      </c>
      <c r="AZC5" s="6" t="s">
        <v>2804</v>
      </c>
      <c r="AZD5" s="6" t="s">
        <v>2805</v>
      </c>
      <c r="AZE5" s="6" t="s">
        <v>2806</v>
      </c>
      <c r="AZF5" s="6" t="s">
        <v>2807</v>
      </c>
      <c r="AZG5" s="6" t="s">
        <v>2808</v>
      </c>
      <c r="AZH5" s="6" t="s">
        <v>2809</v>
      </c>
      <c r="AZI5" s="6" t="s">
        <v>2810</v>
      </c>
      <c r="AZJ5" s="6" t="s">
        <v>2811</v>
      </c>
      <c r="AZK5" s="6" t="s">
        <v>2812</v>
      </c>
      <c r="AZL5" s="6" t="s">
        <v>2813</v>
      </c>
      <c r="AZM5" s="6" t="s">
        <v>2814</v>
      </c>
      <c r="AZN5" s="6" t="s">
        <v>2815</v>
      </c>
      <c r="AZO5" s="6" t="s">
        <v>2816</v>
      </c>
      <c r="AZP5" s="6" t="s">
        <v>2817</v>
      </c>
      <c r="AZQ5" s="6" t="s">
        <v>2818</v>
      </c>
      <c r="AZR5" s="6" t="s">
        <v>2819</v>
      </c>
      <c r="AZS5" s="6" t="s">
        <v>2820</v>
      </c>
      <c r="AZT5" s="6" t="s">
        <v>2821</v>
      </c>
      <c r="AZU5" s="6" t="s">
        <v>2822</v>
      </c>
      <c r="AZV5" s="6" t="s">
        <v>2823</v>
      </c>
      <c r="AZW5" s="6" t="s">
        <v>2824</v>
      </c>
      <c r="AZX5" s="6" t="s">
        <v>2825</v>
      </c>
      <c r="AZY5" s="6" t="s">
        <v>2826</v>
      </c>
      <c r="AZZ5" s="6" t="s">
        <v>2827</v>
      </c>
      <c r="BAA5" s="6" t="s">
        <v>2828</v>
      </c>
      <c r="BAB5" s="6" t="s">
        <v>2829</v>
      </c>
      <c r="BAC5" s="6" t="s">
        <v>2830</v>
      </c>
      <c r="BAD5" s="6" t="s">
        <v>2831</v>
      </c>
      <c r="BAE5" s="6" t="s">
        <v>2832</v>
      </c>
      <c r="BAF5" s="6" t="s">
        <v>2833</v>
      </c>
      <c r="BAG5" s="6" t="s">
        <v>2834</v>
      </c>
      <c r="BAH5" s="6" t="s">
        <v>2835</v>
      </c>
      <c r="BAI5" s="6" t="s">
        <v>2836</v>
      </c>
      <c r="BAJ5" s="6" t="s">
        <v>2837</v>
      </c>
      <c r="BAK5" s="6" t="s">
        <v>2838</v>
      </c>
      <c r="BAL5" s="6" t="s">
        <v>2839</v>
      </c>
      <c r="BAM5" s="6" t="s">
        <v>2840</v>
      </c>
      <c r="BAN5" s="6" t="s">
        <v>2841</v>
      </c>
      <c r="BAO5" s="6" t="s">
        <v>2842</v>
      </c>
      <c r="BAP5" s="6" t="s">
        <v>2843</v>
      </c>
      <c r="BAQ5" s="6" t="s">
        <v>2844</v>
      </c>
      <c r="BAR5" s="6" t="s">
        <v>2845</v>
      </c>
      <c r="BAS5" s="6" t="s">
        <v>2846</v>
      </c>
      <c r="BAT5" s="6" t="s">
        <v>2847</v>
      </c>
      <c r="BAU5" s="6" t="s">
        <v>2848</v>
      </c>
      <c r="BAV5" s="6" t="s">
        <v>2849</v>
      </c>
      <c r="BAW5" s="6" t="s">
        <v>2850</v>
      </c>
      <c r="BAX5" s="6" t="s">
        <v>2851</v>
      </c>
      <c r="BAY5" s="6" t="s">
        <v>2852</v>
      </c>
      <c r="BAZ5" s="6" t="s">
        <v>2853</v>
      </c>
      <c r="BBA5" s="6" t="s">
        <v>2854</v>
      </c>
      <c r="BBB5" s="6" t="s">
        <v>2855</v>
      </c>
      <c r="BBC5" s="6" t="s">
        <v>2856</v>
      </c>
      <c r="BBD5" s="6" t="s">
        <v>2857</v>
      </c>
      <c r="BBE5" s="6" t="s">
        <v>2858</v>
      </c>
      <c r="BBF5" s="6" t="s">
        <v>2859</v>
      </c>
      <c r="BBG5" s="6" t="s">
        <v>2860</v>
      </c>
      <c r="BBH5" s="6" t="s">
        <v>2861</v>
      </c>
      <c r="BBI5" s="6" t="s">
        <v>2862</v>
      </c>
      <c r="BBJ5" s="6" t="s">
        <v>2863</v>
      </c>
      <c r="BBK5" s="6" t="s">
        <v>2864</v>
      </c>
      <c r="BBL5" s="6" t="s">
        <v>2865</v>
      </c>
      <c r="BBM5" s="6" t="s">
        <v>2866</v>
      </c>
      <c r="BBN5" s="6" t="s">
        <v>2867</v>
      </c>
      <c r="BBO5" s="6" t="s">
        <v>2868</v>
      </c>
      <c r="BBP5" s="6" t="s">
        <v>2869</v>
      </c>
      <c r="BBQ5" s="6" t="s">
        <v>2870</v>
      </c>
      <c r="BBR5" s="6" t="s">
        <v>2871</v>
      </c>
      <c r="BBS5" s="6" t="s">
        <v>2872</v>
      </c>
      <c r="BBT5" s="6" t="s">
        <v>2873</v>
      </c>
      <c r="BBU5" s="6" t="s">
        <v>2874</v>
      </c>
      <c r="BBV5" s="6" t="s">
        <v>2875</v>
      </c>
      <c r="BBW5" s="6" t="s">
        <v>2876</v>
      </c>
      <c r="BBX5" s="6" t="s">
        <v>2877</v>
      </c>
      <c r="BBY5" s="6" t="s">
        <v>2878</v>
      </c>
      <c r="BBZ5" s="6" t="s">
        <v>2879</v>
      </c>
      <c r="BCA5" s="6" t="s">
        <v>2880</v>
      </c>
      <c r="BCB5" s="6" t="s">
        <v>2881</v>
      </c>
      <c r="BCC5" s="6" t="s">
        <v>2882</v>
      </c>
      <c r="BCD5" s="6" t="s">
        <v>2883</v>
      </c>
      <c r="BCE5" s="6" t="s">
        <v>2884</v>
      </c>
      <c r="BCF5" s="6" t="s">
        <v>2885</v>
      </c>
      <c r="BCG5" s="6" t="s">
        <v>2886</v>
      </c>
      <c r="BCH5" s="6" t="s">
        <v>2887</v>
      </c>
      <c r="BCI5" s="6" t="s">
        <v>2888</v>
      </c>
      <c r="BCJ5" s="6" t="s">
        <v>2889</v>
      </c>
      <c r="BCK5" s="6" t="s">
        <v>2890</v>
      </c>
      <c r="BCL5" s="6" t="s">
        <v>2891</v>
      </c>
      <c r="BCM5" s="6" t="s">
        <v>2892</v>
      </c>
      <c r="BCN5" s="6" t="s">
        <v>2893</v>
      </c>
      <c r="BCO5" s="6" t="s">
        <v>2894</v>
      </c>
      <c r="BCP5" s="6" t="s">
        <v>2895</v>
      </c>
      <c r="BCQ5" s="6" t="s">
        <v>2896</v>
      </c>
      <c r="BCR5" s="6" t="s">
        <v>2897</v>
      </c>
      <c r="BCS5" s="6" t="s">
        <v>2898</v>
      </c>
      <c r="BCT5" s="6" t="s">
        <v>2899</v>
      </c>
      <c r="BCU5" s="6" t="s">
        <v>2900</v>
      </c>
      <c r="BCV5" s="6" t="s">
        <v>2901</v>
      </c>
      <c r="BCW5" s="6" t="s">
        <v>2902</v>
      </c>
      <c r="BCX5" s="6" t="s">
        <v>2903</v>
      </c>
      <c r="BCY5" s="6" t="s">
        <v>2904</v>
      </c>
      <c r="BCZ5" s="6" t="s">
        <v>2905</v>
      </c>
      <c r="BDA5" s="6" t="s">
        <v>2906</v>
      </c>
      <c r="BDB5" s="6" t="s">
        <v>2907</v>
      </c>
      <c r="BDC5" s="6" t="s">
        <v>2908</v>
      </c>
      <c r="BDD5" s="6" t="s">
        <v>2909</v>
      </c>
      <c r="BDE5" s="6" t="s">
        <v>2910</v>
      </c>
      <c r="BDF5" s="6" t="s">
        <v>2911</v>
      </c>
      <c r="BDG5" s="6" t="s">
        <v>2912</v>
      </c>
      <c r="BDH5" s="6" t="s">
        <v>2913</v>
      </c>
      <c r="BDI5" s="6" t="s">
        <v>2914</v>
      </c>
      <c r="BDJ5" s="6" t="s">
        <v>2915</v>
      </c>
      <c r="BDK5" s="6" t="s">
        <v>2916</v>
      </c>
      <c r="BDL5" s="6" t="s">
        <v>2917</v>
      </c>
      <c r="BDM5" s="6" t="s">
        <v>2918</v>
      </c>
      <c r="BDN5" s="6" t="s">
        <v>2919</v>
      </c>
      <c r="BDO5" s="6" t="s">
        <v>2920</v>
      </c>
      <c r="BDP5" s="6" t="s">
        <v>2921</v>
      </c>
      <c r="BDQ5" s="6" t="s">
        <v>2922</v>
      </c>
      <c r="BDR5" s="6" t="s">
        <v>2923</v>
      </c>
      <c r="BDS5" s="6" t="s">
        <v>2924</v>
      </c>
      <c r="BDT5" s="6" t="s">
        <v>2925</v>
      </c>
      <c r="BDU5" s="6" t="s">
        <v>2926</v>
      </c>
      <c r="BDV5" s="6" t="s">
        <v>2927</v>
      </c>
      <c r="BDW5" s="6" t="s">
        <v>2928</v>
      </c>
      <c r="BDX5" s="6" t="s">
        <v>2929</v>
      </c>
      <c r="BDY5" s="6" t="s">
        <v>2930</v>
      </c>
      <c r="BDZ5" s="6" t="s">
        <v>2931</v>
      </c>
      <c r="BEA5" s="6" t="s">
        <v>2932</v>
      </c>
      <c r="BEB5" s="6" t="s">
        <v>2933</v>
      </c>
      <c r="BEC5" s="6" t="s">
        <v>2934</v>
      </c>
      <c r="BED5" s="6" t="s">
        <v>2935</v>
      </c>
      <c r="BEE5" s="6" t="s">
        <v>2936</v>
      </c>
      <c r="BEF5" s="6" t="s">
        <v>2937</v>
      </c>
      <c r="BEG5" s="6" t="s">
        <v>2938</v>
      </c>
      <c r="BEH5" s="6" t="s">
        <v>2939</v>
      </c>
      <c r="BEI5" s="6" t="s">
        <v>2940</v>
      </c>
      <c r="BEJ5" s="6" t="s">
        <v>2941</v>
      </c>
      <c r="BEK5" s="6" t="s">
        <v>2942</v>
      </c>
      <c r="BEL5" s="6" t="s">
        <v>2943</v>
      </c>
      <c r="BEM5" s="6" t="s">
        <v>2944</v>
      </c>
      <c r="BEN5" s="6" t="s">
        <v>2945</v>
      </c>
      <c r="BEO5" s="6" t="s">
        <v>2946</v>
      </c>
      <c r="BEP5" s="6" t="s">
        <v>2947</v>
      </c>
      <c r="BEQ5" s="6" t="s">
        <v>2948</v>
      </c>
      <c r="BER5" s="6" t="s">
        <v>2949</v>
      </c>
      <c r="BES5" s="6" t="s">
        <v>2950</v>
      </c>
      <c r="BET5" s="6" t="s">
        <v>2951</v>
      </c>
      <c r="BEU5" s="6" t="s">
        <v>2952</v>
      </c>
      <c r="BEV5" s="6" t="s">
        <v>2953</v>
      </c>
      <c r="BEW5" s="6" t="s">
        <v>2954</v>
      </c>
      <c r="BEX5" s="6" t="s">
        <v>2955</v>
      </c>
      <c r="BEY5" s="6" t="s">
        <v>2956</v>
      </c>
      <c r="BEZ5" s="6" t="s">
        <v>2957</v>
      </c>
      <c r="BFA5" s="6" t="s">
        <v>2958</v>
      </c>
      <c r="BFB5" s="6" t="s">
        <v>2959</v>
      </c>
      <c r="BFC5" s="6" t="s">
        <v>2960</v>
      </c>
      <c r="BFD5" s="6" t="s">
        <v>2961</v>
      </c>
      <c r="BFE5" s="6" t="s">
        <v>2962</v>
      </c>
      <c r="BFF5" s="6" t="s">
        <v>2963</v>
      </c>
      <c r="BFG5" s="6" t="s">
        <v>2964</v>
      </c>
      <c r="BFH5" s="6" t="s">
        <v>2965</v>
      </c>
      <c r="BFI5" s="6" t="s">
        <v>2966</v>
      </c>
      <c r="BFJ5" s="6" t="s">
        <v>2967</v>
      </c>
      <c r="BFK5" s="6" t="s">
        <v>2968</v>
      </c>
      <c r="BFL5" s="6" t="s">
        <v>2969</v>
      </c>
      <c r="BFM5" s="6" t="s">
        <v>2970</v>
      </c>
      <c r="BFN5" s="6" t="s">
        <v>2971</v>
      </c>
      <c r="BFO5" s="6" t="s">
        <v>2972</v>
      </c>
      <c r="BFP5" s="6" t="s">
        <v>2973</v>
      </c>
      <c r="BFQ5" s="6" t="s">
        <v>2974</v>
      </c>
      <c r="BFR5" s="6" t="s">
        <v>2975</v>
      </c>
      <c r="BFS5" s="6" t="s">
        <v>2976</v>
      </c>
      <c r="BFT5" s="6" t="s">
        <v>2977</v>
      </c>
      <c r="BFU5" s="6" t="s">
        <v>2978</v>
      </c>
      <c r="BFV5" s="6" t="s">
        <v>2979</v>
      </c>
      <c r="BFW5" s="6" t="s">
        <v>2980</v>
      </c>
      <c r="BFX5" s="6" t="s">
        <v>2981</v>
      </c>
      <c r="BFY5" s="6" t="s">
        <v>2982</v>
      </c>
      <c r="BFZ5" s="6" t="s">
        <v>2983</v>
      </c>
      <c r="BGA5" s="6" t="s">
        <v>2984</v>
      </c>
      <c r="BGB5" s="6" t="s">
        <v>2985</v>
      </c>
      <c r="BGC5" s="6" t="s">
        <v>2986</v>
      </c>
      <c r="BGD5" s="6" t="s">
        <v>2987</v>
      </c>
      <c r="BGE5" s="6" t="s">
        <v>2988</v>
      </c>
      <c r="BGF5" s="6" t="s">
        <v>2989</v>
      </c>
      <c r="BGG5" s="6" t="s">
        <v>2990</v>
      </c>
      <c r="BGH5" s="6" t="s">
        <v>2991</v>
      </c>
      <c r="BGI5" s="6" t="s">
        <v>2992</v>
      </c>
      <c r="BGJ5" s="6" t="s">
        <v>2993</v>
      </c>
      <c r="BGK5" s="6" t="s">
        <v>2994</v>
      </c>
      <c r="BGL5" s="6" t="s">
        <v>2995</v>
      </c>
      <c r="BGM5" s="6" t="s">
        <v>2996</v>
      </c>
      <c r="BGN5" s="6" t="s">
        <v>2997</v>
      </c>
      <c r="BGO5" s="6" t="s">
        <v>2998</v>
      </c>
      <c r="BGP5" s="6" t="s">
        <v>2999</v>
      </c>
      <c r="BGQ5" s="6" t="s">
        <v>3000</v>
      </c>
      <c r="BGR5" s="6" t="s">
        <v>3001</v>
      </c>
      <c r="BGS5" s="6" t="s">
        <v>3002</v>
      </c>
      <c r="BGT5" s="6" t="s">
        <v>3003</v>
      </c>
      <c r="BGU5" s="6" t="s">
        <v>3004</v>
      </c>
      <c r="BGV5" s="6" t="s">
        <v>3005</v>
      </c>
      <c r="BGW5" s="6" t="s">
        <v>3006</v>
      </c>
      <c r="BGX5" s="6" t="s">
        <v>3007</v>
      </c>
      <c r="BGY5" s="6" t="s">
        <v>3008</v>
      </c>
      <c r="BGZ5" s="6" t="s">
        <v>3009</v>
      </c>
      <c r="BHA5" s="6" t="s">
        <v>3010</v>
      </c>
      <c r="BHB5" s="6" t="s">
        <v>3011</v>
      </c>
      <c r="BHC5" s="6" t="s">
        <v>3012</v>
      </c>
      <c r="BHD5" s="6" t="s">
        <v>3013</v>
      </c>
      <c r="BHE5" s="6" t="s">
        <v>3014</v>
      </c>
      <c r="BHF5" s="6" t="s">
        <v>3015</v>
      </c>
      <c r="BHG5" s="6" t="s">
        <v>3016</v>
      </c>
      <c r="BHH5" s="6" t="s">
        <v>3017</v>
      </c>
      <c r="BHI5" s="6" t="s">
        <v>3018</v>
      </c>
      <c r="BHJ5" s="6" t="s">
        <v>3019</v>
      </c>
      <c r="BHK5" s="6" t="s">
        <v>3020</v>
      </c>
      <c r="BHL5" s="6" t="s">
        <v>3021</v>
      </c>
      <c r="BHM5" s="6" t="s">
        <v>3022</v>
      </c>
      <c r="BHN5" s="6" t="s">
        <v>3023</v>
      </c>
      <c r="BHO5" s="6" t="s">
        <v>3024</v>
      </c>
      <c r="BHP5" s="6" t="s">
        <v>3025</v>
      </c>
      <c r="BHQ5" s="6" t="s">
        <v>3026</v>
      </c>
      <c r="BHR5" s="6" t="s">
        <v>3027</v>
      </c>
      <c r="BHS5" s="6" t="s">
        <v>3028</v>
      </c>
      <c r="BHT5" s="6" t="s">
        <v>3029</v>
      </c>
      <c r="BHU5" s="6" t="s">
        <v>3030</v>
      </c>
      <c r="BHV5" s="6" t="s">
        <v>3031</v>
      </c>
      <c r="BHW5" s="6" t="s">
        <v>3032</v>
      </c>
      <c r="BHX5" s="6" t="s">
        <v>3033</v>
      </c>
      <c r="BHY5" s="6" t="s">
        <v>3034</v>
      </c>
      <c r="BHZ5" s="6" t="s">
        <v>3035</v>
      </c>
      <c r="BIA5" s="6" t="s">
        <v>3036</v>
      </c>
      <c r="BIB5" s="6" t="s">
        <v>3037</v>
      </c>
      <c r="BIC5" s="6" t="s">
        <v>3038</v>
      </c>
      <c r="BID5" s="6" t="s">
        <v>3039</v>
      </c>
      <c r="BIE5" s="6" t="s">
        <v>3040</v>
      </c>
      <c r="BIF5" s="6" t="s">
        <v>3041</v>
      </c>
      <c r="BIG5" s="6" t="s">
        <v>3042</v>
      </c>
      <c r="BIH5" s="6" t="s">
        <v>3043</v>
      </c>
      <c r="BII5" s="6" t="s">
        <v>3044</v>
      </c>
      <c r="BIJ5" s="6" t="s">
        <v>3045</v>
      </c>
      <c r="BIK5" s="6" t="s">
        <v>3046</v>
      </c>
      <c r="BIL5" s="6" t="s">
        <v>3047</v>
      </c>
      <c r="BIM5" s="6" t="s">
        <v>3048</v>
      </c>
      <c r="BIN5" s="6" t="s">
        <v>3049</v>
      </c>
      <c r="BIO5" s="6" t="s">
        <v>3050</v>
      </c>
      <c r="BIP5" s="6" t="s">
        <v>3051</v>
      </c>
      <c r="BIQ5" s="6" t="s">
        <v>3052</v>
      </c>
      <c r="BIR5" s="6" t="s">
        <v>3053</v>
      </c>
      <c r="BIS5" s="6" t="s">
        <v>3054</v>
      </c>
      <c r="BIT5" s="6" t="s">
        <v>3055</v>
      </c>
      <c r="BIU5" s="6" t="s">
        <v>3056</v>
      </c>
      <c r="BIV5" s="6" t="s">
        <v>3057</v>
      </c>
      <c r="BIW5" s="6" t="s">
        <v>3058</v>
      </c>
      <c r="BIX5" s="6" t="s">
        <v>3059</v>
      </c>
      <c r="BIY5" s="6" t="s">
        <v>3060</v>
      </c>
      <c r="BIZ5" s="6" t="s">
        <v>3061</v>
      </c>
      <c r="BJA5" s="6" t="s">
        <v>3062</v>
      </c>
      <c r="BJB5" s="6" t="s">
        <v>3063</v>
      </c>
      <c r="BJC5" s="6" t="s">
        <v>3064</v>
      </c>
      <c r="BJD5" s="6" t="s">
        <v>3065</v>
      </c>
      <c r="BJE5" s="6" t="s">
        <v>3066</v>
      </c>
      <c r="BJF5" s="6" t="s">
        <v>3067</v>
      </c>
      <c r="BJG5" s="6" t="s">
        <v>3068</v>
      </c>
      <c r="BJH5" s="6" t="s">
        <v>3069</v>
      </c>
      <c r="BJI5" s="6" t="s">
        <v>3070</v>
      </c>
      <c r="BJJ5" s="6" t="s">
        <v>3071</v>
      </c>
      <c r="BJK5" s="6" t="s">
        <v>3072</v>
      </c>
      <c r="BJL5" s="6" t="s">
        <v>3073</v>
      </c>
      <c r="BJM5" s="6" t="s">
        <v>3074</v>
      </c>
      <c r="BJN5" s="6" t="s">
        <v>3075</v>
      </c>
      <c r="BJO5" s="6" t="s">
        <v>3076</v>
      </c>
      <c r="BJP5" s="6" t="s">
        <v>3077</v>
      </c>
      <c r="BJQ5" s="6" t="s">
        <v>3078</v>
      </c>
      <c r="BJR5" s="6" t="s">
        <v>3079</v>
      </c>
      <c r="BJS5" s="6" t="s">
        <v>3080</v>
      </c>
      <c r="BJT5" s="6" t="s">
        <v>3081</v>
      </c>
      <c r="BJU5" s="6" t="s">
        <v>3082</v>
      </c>
      <c r="BJV5" s="6" t="s">
        <v>3083</v>
      </c>
      <c r="BJW5" s="6" t="s">
        <v>3084</v>
      </c>
      <c r="BJX5" s="6" t="s">
        <v>3085</v>
      </c>
      <c r="BJY5" s="6" t="s">
        <v>3086</v>
      </c>
      <c r="BJZ5" s="6" t="s">
        <v>3087</v>
      </c>
      <c r="BKA5" s="6" t="s">
        <v>3088</v>
      </c>
      <c r="BKB5" s="6" t="s">
        <v>3089</v>
      </c>
      <c r="BKC5" s="6" t="s">
        <v>3090</v>
      </c>
      <c r="BKD5" s="6" t="s">
        <v>3091</v>
      </c>
      <c r="BKE5" s="6" t="s">
        <v>3092</v>
      </c>
      <c r="BKF5" s="6" t="s">
        <v>3093</v>
      </c>
      <c r="BKG5" s="6" t="s">
        <v>3094</v>
      </c>
      <c r="BKH5" s="6" t="s">
        <v>3095</v>
      </c>
      <c r="BKI5" s="6" t="s">
        <v>3096</v>
      </c>
      <c r="BKJ5" s="6" t="s">
        <v>3097</v>
      </c>
      <c r="BKK5" s="6" t="s">
        <v>3098</v>
      </c>
      <c r="BKL5" s="6" t="s">
        <v>3099</v>
      </c>
      <c r="BKM5" s="6" t="s">
        <v>3100</v>
      </c>
      <c r="BKN5" s="6" t="s">
        <v>3101</v>
      </c>
      <c r="BKO5" s="6" t="s">
        <v>3102</v>
      </c>
      <c r="BKP5" s="6" t="s">
        <v>3103</v>
      </c>
      <c r="BKQ5" s="6" t="s">
        <v>3104</v>
      </c>
      <c r="BKR5" s="6" t="s">
        <v>3105</v>
      </c>
      <c r="BKS5" s="6" t="s">
        <v>3106</v>
      </c>
      <c r="BKT5" s="6" t="s">
        <v>3107</v>
      </c>
      <c r="BKU5" s="6" t="s">
        <v>3108</v>
      </c>
      <c r="BKV5" s="6" t="s">
        <v>3109</v>
      </c>
      <c r="BKW5" s="6" t="s">
        <v>3110</v>
      </c>
      <c r="BKX5" s="6" t="s">
        <v>3111</v>
      </c>
      <c r="BKY5" s="6" t="s">
        <v>3112</v>
      </c>
      <c r="BKZ5" s="6" t="s">
        <v>3113</v>
      </c>
      <c r="BLA5" s="6" t="s">
        <v>3114</v>
      </c>
      <c r="BLB5" s="6" t="s">
        <v>3115</v>
      </c>
      <c r="BLC5" s="6" t="s">
        <v>3116</v>
      </c>
      <c r="BLD5" s="6" t="s">
        <v>3117</v>
      </c>
      <c r="BLE5" s="6" t="s">
        <v>3118</v>
      </c>
      <c r="BLF5" s="6" t="s">
        <v>3119</v>
      </c>
      <c r="BLG5" s="6" t="s">
        <v>3120</v>
      </c>
      <c r="BLH5" s="6" t="s">
        <v>3121</v>
      </c>
      <c r="BLI5" s="6" t="s">
        <v>3122</v>
      </c>
      <c r="BLJ5" s="6" t="s">
        <v>3123</v>
      </c>
      <c r="BLK5" s="6" t="s">
        <v>3124</v>
      </c>
      <c r="BLL5" s="6" t="s">
        <v>3125</v>
      </c>
      <c r="BLM5" s="6" t="s">
        <v>3126</v>
      </c>
      <c r="BLN5" s="6" t="s">
        <v>3127</v>
      </c>
      <c r="BLO5" s="6" t="s">
        <v>3128</v>
      </c>
      <c r="BLP5" s="6" t="s">
        <v>3129</v>
      </c>
      <c r="BLQ5" s="6" t="s">
        <v>3130</v>
      </c>
      <c r="BLR5" s="6" t="s">
        <v>3131</v>
      </c>
      <c r="BLS5" s="6" t="s">
        <v>3132</v>
      </c>
      <c r="BLT5" s="6" t="s">
        <v>3133</v>
      </c>
      <c r="BLU5" s="6" t="s">
        <v>3134</v>
      </c>
      <c r="BLV5" s="6" t="s">
        <v>3135</v>
      </c>
      <c r="BLW5" s="6" t="s">
        <v>3136</v>
      </c>
      <c r="BLX5" s="6" t="s">
        <v>3137</v>
      </c>
      <c r="BLY5" s="6" t="s">
        <v>3138</v>
      </c>
      <c r="BLZ5" s="6" t="s">
        <v>3139</v>
      </c>
      <c r="BMA5" s="6" t="s">
        <v>3140</v>
      </c>
      <c r="BMB5" s="6" t="s">
        <v>3141</v>
      </c>
      <c r="BMC5" s="6" t="s">
        <v>3142</v>
      </c>
      <c r="BMD5" s="6" t="s">
        <v>3143</v>
      </c>
      <c r="BME5" s="6" t="s">
        <v>3144</v>
      </c>
      <c r="BMF5" s="6" t="s">
        <v>3145</v>
      </c>
      <c r="BMG5" s="6" t="s">
        <v>3146</v>
      </c>
      <c r="BMH5" s="6" t="s">
        <v>3147</v>
      </c>
      <c r="BMI5" s="6" t="s">
        <v>3148</v>
      </c>
      <c r="BMJ5" s="6" t="s">
        <v>3149</v>
      </c>
      <c r="BMK5" s="6" t="s">
        <v>3150</v>
      </c>
      <c r="BML5" s="6" t="s">
        <v>3151</v>
      </c>
      <c r="BMM5" s="6" t="s">
        <v>3152</v>
      </c>
      <c r="BMN5" s="6" t="s">
        <v>3153</v>
      </c>
      <c r="BMO5" s="6" t="s">
        <v>3154</v>
      </c>
      <c r="BMP5" s="6" t="s">
        <v>3155</v>
      </c>
      <c r="BMQ5" s="6" t="s">
        <v>3156</v>
      </c>
      <c r="BMR5" s="6" t="s">
        <v>3157</v>
      </c>
      <c r="BMS5" s="6" t="s">
        <v>3158</v>
      </c>
      <c r="BMT5" s="6" t="s">
        <v>3159</v>
      </c>
      <c r="BMU5" s="6" t="s">
        <v>3160</v>
      </c>
      <c r="BMV5" s="6" t="s">
        <v>3161</v>
      </c>
      <c r="BMW5" s="6" t="s">
        <v>3162</v>
      </c>
      <c r="BMX5" s="6" t="s">
        <v>3163</v>
      </c>
      <c r="BMY5" s="6" t="s">
        <v>3164</v>
      </c>
      <c r="BMZ5" s="6" t="s">
        <v>3165</v>
      </c>
      <c r="BNA5" s="6" t="s">
        <v>3166</v>
      </c>
      <c r="BNB5" s="6" t="s">
        <v>3167</v>
      </c>
      <c r="BNC5" s="6" t="s">
        <v>3168</v>
      </c>
      <c r="BND5" s="6" t="s">
        <v>3169</v>
      </c>
      <c r="BNE5" s="6" t="s">
        <v>3170</v>
      </c>
      <c r="BNF5" s="6" t="s">
        <v>3171</v>
      </c>
      <c r="BNG5" s="6" t="s">
        <v>3172</v>
      </c>
      <c r="BNH5" s="6" t="s">
        <v>3173</v>
      </c>
      <c r="BNI5" s="6" t="s">
        <v>3174</v>
      </c>
      <c r="BNJ5" s="6" t="s">
        <v>3175</v>
      </c>
      <c r="BNK5" s="6" t="s">
        <v>3176</v>
      </c>
      <c r="BNL5" s="6" t="s">
        <v>3177</v>
      </c>
      <c r="BNM5" s="6" t="s">
        <v>3178</v>
      </c>
      <c r="BNN5" s="6" t="s">
        <v>3179</v>
      </c>
      <c r="BNO5" s="6" t="s">
        <v>3180</v>
      </c>
      <c r="BNP5" s="6" t="s">
        <v>3181</v>
      </c>
      <c r="BNQ5" s="6" t="s">
        <v>3182</v>
      </c>
      <c r="BNR5" s="6" t="s">
        <v>3183</v>
      </c>
      <c r="BNS5" s="6" t="s">
        <v>3184</v>
      </c>
      <c r="BNT5" s="6" t="s">
        <v>3185</v>
      </c>
      <c r="BNU5" s="6" t="s">
        <v>3186</v>
      </c>
      <c r="BNV5" s="6" t="s">
        <v>3187</v>
      </c>
      <c r="BNW5" s="6" t="s">
        <v>3188</v>
      </c>
      <c r="BNX5" s="6" t="s">
        <v>3189</v>
      </c>
      <c r="BNY5" s="6" t="s">
        <v>3190</v>
      </c>
      <c r="BNZ5" s="6" t="s">
        <v>3191</v>
      </c>
      <c r="BOA5" s="6" t="s">
        <v>3192</v>
      </c>
      <c r="BOB5" s="6" t="s">
        <v>3193</v>
      </c>
      <c r="BOC5" s="6" t="s">
        <v>3194</v>
      </c>
      <c r="BOD5" s="6" t="s">
        <v>3195</v>
      </c>
      <c r="BOE5" s="6" t="s">
        <v>3196</v>
      </c>
      <c r="BOF5" s="6" t="s">
        <v>3197</v>
      </c>
      <c r="BOG5" s="6" t="s">
        <v>3198</v>
      </c>
      <c r="BOH5" s="6" t="s">
        <v>3199</v>
      </c>
      <c r="BOI5" s="6" t="s">
        <v>3200</v>
      </c>
      <c r="BOJ5" s="6" t="s">
        <v>3201</v>
      </c>
      <c r="BOK5" s="6" t="s">
        <v>3202</v>
      </c>
      <c r="BOL5" s="6" t="s">
        <v>3203</v>
      </c>
      <c r="BOM5" s="6" t="s">
        <v>3204</v>
      </c>
      <c r="BON5" s="6" t="s">
        <v>3205</v>
      </c>
      <c r="BOO5" s="6" t="s">
        <v>3206</v>
      </c>
      <c r="BOP5" s="6" t="s">
        <v>3207</v>
      </c>
      <c r="BOQ5" s="6" t="s">
        <v>3208</v>
      </c>
      <c r="BOR5" s="6" t="s">
        <v>3209</v>
      </c>
      <c r="BOS5" s="6" t="s">
        <v>3210</v>
      </c>
      <c r="BOT5" s="6" t="s">
        <v>3211</v>
      </c>
      <c r="BOU5" s="6" t="s">
        <v>3212</v>
      </c>
      <c r="BOV5" s="6" t="s">
        <v>3213</v>
      </c>
      <c r="BOW5" s="6" t="s">
        <v>3214</v>
      </c>
      <c r="BOX5" s="6" t="s">
        <v>3215</v>
      </c>
      <c r="BOY5" s="6" t="s">
        <v>3216</v>
      </c>
      <c r="BOZ5" s="6" t="s">
        <v>3217</v>
      </c>
      <c r="BPA5" s="6" t="s">
        <v>3218</v>
      </c>
      <c r="BPB5" s="6" t="s">
        <v>3219</v>
      </c>
      <c r="BPC5" s="6" t="s">
        <v>3220</v>
      </c>
      <c r="BPD5" s="6" t="s">
        <v>3221</v>
      </c>
      <c r="BPE5" s="6" t="s">
        <v>3222</v>
      </c>
      <c r="BPF5" s="6" t="s">
        <v>3223</v>
      </c>
      <c r="BPG5" s="6" t="s">
        <v>3224</v>
      </c>
      <c r="BPH5" s="6" t="s">
        <v>3225</v>
      </c>
      <c r="BPI5" s="6" t="s">
        <v>3226</v>
      </c>
      <c r="BPJ5" s="6" t="s">
        <v>3227</v>
      </c>
      <c r="BPK5" s="6" t="s">
        <v>3228</v>
      </c>
      <c r="BPL5" s="6" t="s">
        <v>3229</v>
      </c>
      <c r="BPM5" s="6" t="s">
        <v>3230</v>
      </c>
      <c r="BPN5" s="6" t="s">
        <v>3231</v>
      </c>
      <c r="BPO5" s="6" t="s">
        <v>3232</v>
      </c>
      <c r="BPP5" s="6" t="s">
        <v>3233</v>
      </c>
      <c r="BPQ5" s="6" t="s">
        <v>3234</v>
      </c>
      <c r="BPR5" s="6" t="s">
        <v>3235</v>
      </c>
      <c r="BPS5" s="6" t="s">
        <v>3236</v>
      </c>
      <c r="BPT5" s="6" t="s">
        <v>3237</v>
      </c>
      <c r="BPU5" s="6" t="s">
        <v>3238</v>
      </c>
      <c r="BPV5" s="6" t="s">
        <v>3239</v>
      </c>
      <c r="BPW5" s="6" t="s">
        <v>3240</v>
      </c>
      <c r="BPX5" s="6" t="s">
        <v>3241</v>
      </c>
      <c r="BPY5" s="6" t="s">
        <v>3242</v>
      </c>
      <c r="BPZ5" s="6" t="s">
        <v>3243</v>
      </c>
      <c r="BQA5" s="6" t="s">
        <v>3244</v>
      </c>
      <c r="BQB5" s="6" t="s">
        <v>3245</v>
      </c>
      <c r="BQC5" s="6" t="s">
        <v>3246</v>
      </c>
      <c r="BQD5" s="6" t="s">
        <v>3247</v>
      </c>
      <c r="BQE5" s="6" t="s">
        <v>3248</v>
      </c>
      <c r="BQF5" s="6" t="s">
        <v>3249</v>
      </c>
      <c r="BQG5" s="6" t="s">
        <v>3250</v>
      </c>
      <c r="BQH5" s="6" t="s">
        <v>3251</v>
      </c>
      <c r="BQI5" s="6" t="s">
        <v>3252</v>
      </c>
      <c r="BQJ5" s="6" t="s">
        <v>3253</v>
      </c>
      <c r="BQK5" s="6" t="s">
        <v>3254</v>
      </c>
      <c r="BQL5" s="6" t="s">
        <v>3255</v>
      </c>
      <c r="BQM5" s="6" t="s">
        <v>3256</v>
      </c>
      <c r="BQN5" s="6" t="s">
        <v>3257</v>
      </c>
      <c r="BQO5" s="6" t="s">
        <v>3258</v>
      </c>
      <c r="BQP5" s="6" t="s">
        <v>3259</v>
      </c>
      <c r="BQQ5" s="6" t="s">
        <v>3260</v>
      </c>
      <c r="BQR5" s="6" t="s">
        <v>3261</v>
      </c>
      <c r="BQS5" s="6" t="s">
        <v>3262</v>
      </c>
      <c r="BQT5" s="6" t="s">
        <v>3263</v>
      </c>
      <c r="BQU5" s="6" t="s">
        <v>3264</v>
      </c>
      <c r="BQV5" s="6" t="s">
        <v>3265</v>
      </c>
      <c r="BQW5" s="6" t="s">
        <v>3266</v>
      </c>
      <c r="BQX5" s="6" t="s">
        <v>3267</v>
      </c>
      <c r="BQY5" s="6" t="s">
        <v>3268</v>
      </c>
      <c r="BQZ5" s="6" t="s">
        <v>3269</v>
      </c>
      <c r="BRA5" s="6" t="s">
        <v>3270</v>
      </c>
      <c r="BRB5" s="6" t="s">
        <v>3271</v>
      </c>
      <c r="BRC5" s="6" t="s">
        <v>3272</v>
      </c>
      <c r="BRD5" s="6" t="s">
        <v>3273</v>
      </c>
      <c r="BRE5" s="6" t="s">
        <v>3274</v>
      </c>
      <c r="BRF5" s="6" t="s">
        <v>3275</v>
      </c>
      <c r="BRG5" s="6" t="s">
        <v>3276</v>
      </c>
      <c r="BRH5" s="6" t="s">
        <v>3277</v>
      </c>
      <c r="BRI5" s="6" t="s">
        <v>3278</v>
      </c>
      <c r="BRJ5" s="6" t="s">
        <v>3279</v>
      </c>
      <c r="BRK5" s="6" t="s">
        <v>3280</v>
      </c>
      <c r="BRL5" s="6" t="s">
        <v>3281</v>
      </c>
      <c r="BRM5" s="6" t="s">
        <v>3282</v>
      </c>
      <c r="BRN5" s="6" t="s">
        <v>3283</v>
      </c>
      <c r="BRO5" s="6" t="s">
        <v>3284</v>
      </c>
      <c r="BRP5" s="6" t="s">
        <v>3285</v>
      </c>
      <c r="BRQ5" s="6" t="s">
        <v>3286</v>
      </c>
      <c r="BRR5" s="6" t="s">
        <v>3287</v>
      </c>
      <c r="BRS5" s="6" t="s">
        <v>3288</v>
      </c>
      <c r="BRT5" s="6" t="s">
        <v>3289</v>
      </c>
      <c r="BRU5" s="6" t="s">
        <v>3290</v>
      </c>
      <c r="BRV5" s="6" t="s">
        <v>3291</v>
      </c>
      <c r="BRW5" s="6" t="s">
        <v>3292</v>
      </c>
      <c r="BRX5" s="6" t="s">
        <v>3293</v>
      </c>
      <c r="BRY5" s="6" t="s">
        <v>3294</v>
      </c>
      <c r="BRZ5" s="6" t="s">
        <v>3295</v>
      </c>
      <c r="BSA5" s="6" t="s">
        <v>3296</v>
      </c>
      <c r="BSB5" s="6" t="s">
        <v>3297</v>
      </c>
      <c r="BSC5" s="6" t="s">
        <v>3298</v>
      </c>
      <c r="BSD5" s="6" t="s">
        <v>3299</v>
      </c>
      <c r="BSE5" s="6" t="s">
        <v>3300</v>
      </c>
      <c r="BSF5" s="6" t="s">
        <v>3301</v>
      </c>
      <c r="BSG5" s="6" t="s">
        <v>3302</v>
      </c>
      <c r="BSH5" s="6" t="s">
        <v>3303</v>
      </c>
      <c r="BSI5" s="6" t="s">
        <v>3304</v>
      </c>
      <c r="BSJ5" s="6" t="s">
        <v>3305</v>
      </c>
      <c r="BSK5" s="6" t="s">
        <v>3306</v>
      </c>
      <c r="BSL5" s="6" t="s">
        <v>3307</v>
      </c>
      <c r="BSM5" s="6" t="s">
        <v>3308</v>
      </c>
      <c r="BSN5" s="6" t="s">
        <v>3309</v>
      </c>
      <c r="BSO5" s="6" t="s">
        <v>3310</v>
      </c>
      <c r="BSP5" s="6" t="s">
        <v>3311</v>
      </c>
      <c r="BSQ5" s="6" t="s">
        <v>3312</v>
      </c>
      <c r="BSR5" s="6" t="s">
        <v>3313</v>
      </c>
      <c r="BSS5" s="6" t="s">
        <v>3314</v>
      </c>
      <c r="BST5" s="6" t="s">
        <v>3315</v>
      </c>
      <c r="BSU5" s="6" t="s">
        <v>3316</v>
      </c>
      <c r="BSV5" s="6" t="s">
        <v>3317</v>
      </c>
      <c r="BSW5" s="6" t="s">
        <v>3318</v>
      </c>
      <c r="BSX5" s="6" t="s">
        <v>3319</v>
      </c>
      <c r="BSY5" s="6" t="s">
        <v>3320</v>
      </c>
      <c r="BSZ5" s="6" t="s">
        <v>3321</v>
      </c>
      <c r="BTA5" s="6" t="s">
        <v>3322</v>
      </c>
      <c r="BTB5" s="6" t="s">
        <v>3323</v>
      </c>
      <c r="BTC5" s="6" t="s">
        <v>3324</v>
      </c>
      <c r="BTD5" s="6" t="s">
        <v>3325</v>
      </c>
      <c r="BTE5" s="6" t="s">
        <v>3326</v>
      </c>
      <c r="BTF5" s="6" t="s">
        <v>3327</v>
      </c>
      <c r="BTG5" s="6" t="s">
        <v>3328</v>
      </c>
      <c r="BTH5" s="6" t="s">
        <v>3329</v>
      </c>
      <c r="BTI5" s="6" t="s">
        <v>3330</v>
      </c>
      <c r="BTJ5" s="6" t="s">
        <v>3331</v>
      </c>
      <c r="BTK5" s="6" t="s">
        <v>3332</v>
      </c>
      <c r="BTL5" s="6" t="s">
        <v>3333</v>
      </c>
      <c r="BTM5" s="6" t="s">
        <v>3334</v>
      </c>
      <c r="BTN5" s="6" t="s">
        <v>3335</v>
      </c>
      <c r="BTO5" s="6" t="s">
        <v>3336</v>
      </c>
      <c r="BTP5" s="6" t="s">
        <v>3337</v>
      </c>
      <c r="BTQ5" s="6" t="s">
        <v>3338</v>
      </c>
      <c r="BTR5" s="6" t="s">
        <v>3339</v>
      </c>
      <c r="BTS5" s="6" t="s">
        <v>3340</v>
      </c>
      <c r="BTT5" s="6" t="s">
        <v>3341</v>
      </c>
      <c r="BTU5" s="6" t="s">
        <v>3342</v>
      </c>
      <c r="BTV5" s="6" t="s">
        <v>3343</v>
      </c>
      <c r="BTW5" s="6" t="s">
        <v>3344</v>
      </c>
      <c r="BTX5" s="6" t="s">
        <v>3345</v>
      </c>
      <c r="BTY5" s="6" t="s">
        <v>3346</v>
      </c>
      <c r="BTZ5" s="6" t="s">
        <v>3347</v>
      </c>
      <c r="BUA5" s="6" t="s">
        <v>3348</v>
      </c>
      <c r="BUB5" s="6" t="s">
        <v>3349</v>
      </c>
      <c r="BUC5" s="6" t="s">
        <v>3350</v>
      </c>
      <c r="BUD5" s="6" t="s">
        <v>3351</v>
      </c>
      <c r="BUE5" s="6" t="s">
        <v>3352</v>
      </c>
      <c r="BUF5" s="6" t="s">
        <v>3353</v>
      </c>
      <c r="BUG5" s="6" t="s">
        <v>3354</v>
      </c>
      <c r="BUH5" s="6" t="s">
        <v>3355</v>
      </c>
      <c r="BUI5" s="6" t="s">
        <v>3356</v>
      </c>
      <c r="BUJ5" s="6" t="s">
        <v>3357</v>
      </c>
      <c r="BUK5" s="6" t="s">
        <v>3358</v>
      </c>
      <c r="BUL5" s="6" t="s">
        <v>3359</v>
      </c>
      <c r="BUM5" s="6" t="s">
        <v>3360</v>
      </c>
      <c r="BUN5" s="6" t="s">
        <v>3361</v>
      </c>
      <c r="BUO5" s="6" t="s">
        <v>3362</v>
      </c>
      <c r="BUP5" s="6" t="s">
        <v>3363</v>
      </c>
      <c r="BUQ5" s="6" t="s">
        <v>3364</v>
      </c>
      <c r="BUR5" s="6" t="s">
        <v>3365</v>
      </c>
      <c r="BUS5" s="6" t="s">
        <v>3366</v>
      </c>
      <c r="BUT5" s="6" t="s">
        <v>3367</v>
      </c>
      <c r="BUU5" s="6" t="s">
        <v>3368</v>
      </c>
      <c r="BUV5" s="6" t="s">
        <v>3369</v>
      </c>
      <c r="BUW5" s="6" t="s">
        <v>3370</v>
      </c>
      <c r="BUX5" s="6" t="s">
        <v>3371</v>
      </c>
      <c r="BUY5" s="6" t="s">
        <v>3372</v>
      </c>
      <c r="BUZ5" s="6" t="s">
        <v>3373</v>
      </c>
      <c r="BVA5" s="6" t="s">
        <v>3374</v>
      </c>
      <c r="BVB5" s="6" t="s">
        <v>3375</v>
      </c>
      <c r="BVC5" s="6" t="s">
        <v>3376</v>
      </c>
      <c r="BVD5" s="6" t="s">
        <v>3377</v>
      </c>
      <c r="BVE5" s="6" t="s">
        <v>3378</v>
      </c>
      <c r="BVF5" s="6" t="s">
        <v>3379</v>
      </c>
      <c r="BVG5" s="6" t="s">
        <v>3380</v>
      </c>
      <c r="BVH5" s="6" t="s">
        <v>3381</v>
      </c>
      <c r="BVI5" s="6" t="s">
        <v>3382</v>
      </c>
      <c r="BVJ5" s="6" t="s">
        <v>3383</v>
      </c>
      <c r="BVK5" s="6" t="s">
        <v>3384</v>
      </c>
      <c r="BVL5" s="6" t="s">
        <v>3385</v>
      </c>
      <c r="BVM5" s="6" t="s">
        <v>3386</v>
      </c>
      <c r="BVN5" s="6" t="s">
        <v>3387</v>
      </c>
      <c r="BVO5" s="6" t="s">
        <v>3388</v>
      </c>
      <c r="BVP5" s="6" t="s">
        <v>3389</v>
      </c>
      <c r="BVQ5" s="6" t="s">
        <v>3390</v>
      </c>
      <c r="BVR5" s="6" t="s">
        <v>3391</v>
      </c>
      <c r="BVS5" s="6" t="s">
        <v>3392</v>
      </c>
      <c r="BVT5" s="6" t="s">
        <v>3393</v>
      </c>
      <c r="BVU5" s="6" t="s">
        <v>3394</v>
      </c>
      <c r="BVV5" s="6" t="s">
        <v>3395</v>
      </c>
      <c r="BVW5" s="6" t="s">
        <v>3396</v>
      </c>
      <c r="BVX5" s="6" t="s">
        <v>3397</v>
      </c>
      <c r="BVY5" s="6" t="s">
        <v>3398</v>
      </c>
      <c r="BVZ5" s="6" t="s">
        <v>3399</v>
      </c>
      <c r="BWA5" s="6" t="s">
        <v>3400</v>
      </c>
      <c r="BWB5" s="6" t="s">
        <v>3401</v>
      </c>
      <c r="BWC5" s="6" t="s">
        <v>3402</v>
      </c>
      <c r="BWD5" s="6" t="s">
        <v>3403</v>
      </c>
      <c r="BWE5" s="6" t="s">
        <v>3404</v>
      </c>
      <c r="BWF5" s="6" t="s">
        <v>3405</v>
      </c>
      <c r="BWG5" s="6" t="s">
        <v>3406</v>
      </c>
      <c r="BWH5" s="6" t="s">
        <v>3407</v>
      </c>
      <c r="BWI5" s="6" t="s">
        <v>3408</v>
      </c>
      <c r="BWJ5" s="6" t="s">
        <v>3409</v>
      </c>
      <c r="BWK5" s="6" t="s">
        <v>3410</v>
      </c>
      <c r="BWL5" s="6" t="s">
        <v>3411</v>
      </c>
      <c r="BWM5" s="6" t="s">
        <v>3412</v>
      </c>
      <c r="BWN5" s="6" t="s">
        <v>3413</v>
      </c>
      <c r="BWO5" s="6" t="s">
        <v>3414</v>
      </c>
      <c r="BWP5" s="6" t="s">
        <v>3415</v>
      </c>
      <c r="BWQ5" s="6" t="s">
        <v>3416</v>
      </c>
      <c r="BWR5" s="6" t="s">
        <v>3417</v>
      </c>
      <c r="BWS5" s="6" t="s">
        <v>3418</v>
      </c>
      <c r="BWT5" s="6" t="s">
        <v>3419</v>
      </c>
      <c r="BWU5" s="6" t="s">
        <v>3420</v>
      </c>
      <c r="BWV5" s="6" t="s">
        <v>3421</v>
      </c>
      <c r="BWW5" s="6" t="s">
        <v>3422</v>
      </c>
      <c r="BWX5" s="6" t="s">
        <v>3423</v>
      </c>
      <c r="BWY5" s="6" t="s">
        <v>3424</v>
      </c>
      <c r="BWZ5" s="6" t="s">
        <v>3425</v>
      </c>
      <c r="BXA5" s="6" t="s">
        <v>3426</v>
      </c>
      <c r="BXB5" s="6" t="s">
        <v>3427</v>
      </c>
      <c r="BXC5" s="6" t="s">
        <v>3428</v>
      </c>
      <c r="BXD5" s="6" t="s">
        <v>3429</v>
      </c>
      <c r="BXE5" s="6" t="s">
        <v>3430</v>
      </c>
      <c r="BXF5" s="6" t="s">
        <v>3431</v>
      </c>
      <c r="BXG5" s="6" t="s">
        <v>3432</v>
      </c>
      <c r="BXH5" s="6" t="s">
        <v>3433</v>
      </c>
      <c r="BXI5" s="6" t="s">
        <v>3434</v>
      </c>
      <c r="BXJ5" s="6" t="s">
        <v>3435</v>
      </c>
      <c r="BXK5" s="6" t="s">
        <v>3436</v>
      </c>
      <c r="BXL5" s="6" t="s">
        <v>3437</v>
      </c>
      <c r="BXM5" s="6" t="s">
        <v>3438</v>
      </c>
      <c r="BXN5" s="6" t="s">
        <v>3439</v>
      </c>
      <c r="BXO5" s="6" t="s">
        <v>3440</v>
      </c>
      <c r="BXP5" s="6" t="s">
        <v>3441</v>
      </c>
      <c r="BXQ5" s="6" t="s">
        <v>3442</v>
      </c>
      <c r="BXR5" s="6" t="s">
        <v>3443</v>
      </c>
      <c r="BXS5" s="6" t="s">
        <v>3444</v>
      </c>
      <c r="BXT5" s="6" t="s">
        <v>3445</v>
      </c>
      <c r="BXU5" s="6" t="s">
        <v>3446</v>
      </c>
      <c r="BXV5" s="6" t="s">
        <v>3447</v>
      </c>
      <c r="BXW5" s="6" t="s">
        <v>3448</v>
      </c>
      <c r="BXX5" s="6" t="s">
        <v>3449</v>
      </c>
      <c r="BXY5" s="6" t="s">
        <v>3450</v>
      </c>
      <c r="BXZ5" s="6" t="s">
        <v>3451</v>
      </c>
      <c r="BYA5" s="6" t="s">
        <v>3452</v>
      </c>
      <c r="BYB5" s="6" t="s">
        <v>3453</v>
      </c>
      <c r="BYC5" s="6" t="s">
        <v>3454</v>
      </c>
      <c r="BYD5" s="6" t="s">
        <v>3455</v>
      </c>
      <c r="BYE5" s="6" t="s">
        <v>3456</v>
      </c>
      <c r="BYF5" s="6" t="s">
        <v>3457</v>
      </c>
      <c r="BYG5" s="6" t="s">
        <v>3458</v>
      </c>
      <c r="BYH5" s="6" t="s">
        <v>3459</v>
      </c>
      <c r="BYI5" s="6" t="s">
        <v>3460</v>
      </c>
      <c r="BYJ5" s="6" t="s">
        <v>3461</v>
      </c>
      <c r="BYK5" s="6" t="s">
        <v>3462</v>
      </c>
      <c r="BYL5" s="6" t="s">
        <v>3463</v>
      </c>
      <c r="BYM5" s="6" t="s">
        <v>3464</v>
      </c>
      <c r="BYN5" s="6" t="s">
        <v>3465</v>
      </c>
      <c r="BYO5" s="6" t="s">
        <v>3466</v>
      </c>
      <c r="BYP5" s="6" t="s">
        <v>3467</v>
      </c>
      <c r="BYQ5" s="6" t="s">
        <v>3468</v>
      </c>
      <c r="BYR5" s="6" t="s">
        <v>3469</v>
      </c>
      <c r="BYS5" s="6" t="s">
        <v>3470</v>
      </c>
      <c r="BYT5" s="6" t="s">
        <v>3471</v>
      </c>
      <c r="BYU5" s="6" t="s">
        <v>3472</v>
      </c>
      <c r="BYV5" s="6" t="s">
        <v>3473</v>
      </c>
      <c r="BYW5" s="6" t="s">
        <v>3474</v>
      </c>
      <c r="BYX5" s="6" t="s">
        <v>3475</v>
      </c>
      <c r="BYY5" s="6" t="s">
        <v>3476</v>
      </c>
      <c r="BYZ5" s="6" t="s">
        <v>3477</v>
      </c>
      <c r="BZA5" s="6" t="s">
        <v>3478</v>
      </c>
      <c r="BZB5" s="6" t="s">
        <v>3479</v>
      </c>
      <c r="BZC5" s="6" t="s">
        <v>3480</v>
      </c>
      <c r="BZD5" s="6" t="s">
        <v>3481</v>
      </c>
      <c r="BZE5" s="6" t="s">
        <v>3482</v>
      </c>
      <c r="BZF5" s="6" t="s">
        <v>3483</v>
      </c>
      <c r="BZG5" s="6" t="s">
        <v>3484</v>
      </c>
      <c r="BZH5" s="6" t="s">
        <v>3485</v>
      </c>
      <c r="BZI5" s="6" t="s">
        <v>3486</v>
      </c>
      <c r="BZJ5" s="6" t="s">
        <v>3487</v>
      </c>
      <c r="BZK5" s="6" t="s">
        <v>3488</v>
      </c>
      <c r="BZL5" s="6" t="s">
        <v>3489</v>
      </c>
      <c r="BZM5" s="6" t="s">
        <v>3490</v>
      </c>
      <c r="BZN5" s="6" t="s">
        <v>3491</v>
      </c>
      <c r="BZO5" s="6" t="s">
        <v>3492</v>
      </c>
      <c r="BZP5" s="6" t="s">
        <v>3493</v>
      </c>
      <c r="BZQ5" s="6" t="s">
        <v>3494</v>
      </c>
      <c r="BZR5" s="6" t="s">
        <v>3495</v>
      </c>
      <c r="BZS5" s="6" t="s">
        <v>3496</v>
      </c>
      <c r="BZT5" s="6" t="s">
        <v>3497</v>
      </c>
      <c r="BZU5" s="6" t="s">
        <v>3498</v>
      </c>
      <c r="BZV5" s="6" t="s">
        <v>3499</v>
      </c>
      <c r="BZW5" s="6" t="s">
        <v>3500</v>
      </c>
      <c r="BZX5" s="6" t="s">
        <v>3501</v>
      </c>
      <c r="BZY5" s="6" t="s">
        <v>3502</v>
      </c>
      <c r="BZZ5" s="6" t="s">
        <v>3503</v>
      </c>
      <c r="CAA5" s="6" t="s">
        <v>3504</v>
      </c>
      <c r="CAB5" s="6" t="s">
        <v>3505</v>
      </c>
      <c r="CAC5" s="6" t="s">
        <v>3506</v>
      </c>
      <c r="CAD5" s="6" t="s">
        <v>3507</v>
      </c>
      <c r="CAE5" s="6" t="s">
        <v>3508</v>
      </c>
      <c r="CAF5" s="6" t="s">
        <v>3509</v>
      </c>
      <c r="CAG5" s="6" t="s">
        <v>3510</v>
      </c>
      <c r="CAH5" s="6" t="s">
        <v>3511</v>
      </c>
      <c r="CAI5" s="6" t="s">
        <v>3512</v>
      </c>
      <c r="CAJ5" s="6" t="s">
        <v>3513</v>
      </c>
      <c r="CAK5" s="6" t="s">
        <v>3514</v>
      </c>
      <c r="CAL5" s="6" t="s">
        <v>3515</v>
      </c>
      <c r="CAM5" s="6" t="s">
        <v>3516</v>
      </c>
      <c r="CAN5" s="6" t="s">
        <v>3517</v>
      </c>
      <c r="CAO5" s="6" t="s">
        <v>3518</v>
      </c>
      <c r="CAP5" s="6" t="s">
        <v>3519</v>
      </c>
      <c r="CAQ5" s="6" t="s">
        <v>3520</v>
      </c>
      <c r="CAR5" s="6" t="s">
        <v>3521</v>
      </c>
      <c r="CAS5" s="6" t="s">
        <v>3522</v>
      </c>
      <c r="CAT5" s="6" t="s">
        <v>3523</v>
      </c>
      <c r="CAU5" s="6" t="s">
        <v>3524</v>
      </c>
      <c r="CAV5" s="6" t="s">
        <v>3525</v>
      </c>
      <c r="CAW5" s="6" t="s">
        <v>3526</v>
      </c>
      <c r="CAX5" s="6" t="s">
        <v>3527</v>
      </c>
      <c r="CAY5" s="6" t="s">
        <v>3528</v>
      </c>
      <c r="CAZ5" s="6" t="s">
        <v>3529</v>
      </c>
      <c r="CBA5" s="6" t="s">
        <v>3530</v>
      </c>
      <c r="CBB5" s="6" t="s">
        <v>3531</v>
      </c>
      <c r="CBC5" s="6" t="s">
        <v>3532</v>
      </c>
      <c r="CBD5" s="6" t="s">
        <v>3533</v>
      </c>
      <c r="CBE5" s="6" t="s">
        <v>3534</v>
      </c>
      <c r="CBF5" s="6" t="s">
        <v>3535</v>
      </c>
      <c r="CBG5" s="6" t="s">
        <v>3536</v>
      </c>
      <c r="CBH5" s="6" t="s">
        <v>3537</v>
      </c>
      <c r="CBI5" s="6" t="s">
        <v>3538</v>
      </c>
      <c r="CBJ5" s="6" t="s">
        <v>3539</v>
      </c>
      <c r="CBK5" s="6" t="s">
        <v>3540</v>
      </c>
      <c r="CBL5" s="6" t="s">
        <v>3541</v>
      </c>
      <c r="CBM5" s="6" t="s">
        <v>3542</v>
      </c>
      <c r="CBN5" s="6" t="s">
        <v>3543</v>
      </c>
      <c r="CBO5" s="6" t="s">
        <v>3544</v>
      </c>
      <c r="CBP5" s="6" t="s">
        <v>3545</v>
      </c>
      <c r="CBQ5" s="6" t="s">
        <v>3546</v>
      </c>
      <c r="CBR5" s="6" t="s">
        <v>3547</v>
      </c>
      <c r="CBS5" s="6" t="s">
        <v>3548</v>
      </c>
      <c r="CBT5" s="6" t="s">
        <v>3549</v>
      </c>
      <c r="CBU5" s="6" t="s">
        <v>3550</v>
      </c>
      <c r="CBV5" s="6" t="s">
        <v>3551</v>
      </c>
      <c r="CBW5" s="6" t="s">
        <v>3552</v>
      </c>
      <c r="CBX5" s="6" t="s">
        <v>3553</v>
      </c>
      <c r="CBY5" s="6" t="s">
        <v>3554</v>
      </c>
      <c r="CBZ5" s="6" t="s">
        <v>3555</v>
      </c>
      <c r="CCA5" s="6" t="s">
        <v>3556</v>
      </c>
      <c r="CCB5" s="6" t="s">
        <v>3557</v>
      </c>
      <c r="CCC5" s="6" t="s">
        <v>3558</v>
      </c>
      <c r="CCD5" s="6" t="s">
        <v>3559</v>
      </c>
      <c r="CCE5" s="6" t="s">
        <v>3560</v>
      </c>
      <c r="CCF5" s="6" t="s">
        <v>3561</v>
      </c>
      <c r="CCG5" s="6" t="s">
        <v>3562</v>
      </c>
      <c r="CCH5" s="6" t="s">
        <v>3563</v>
      </c>
      <c r="CCI5" s="6" t="s">
        <v>3564</v>
      </c>
      <c r="CCJ5" s="6" t="s">
        <v>3565</v>
      </c>
      <c r="CCK5" s="6" t="s">
        <v>3566</v>
      </c>
      <c r="CCL5" s="6" t="s">
        <v>3567</v>
      </c>
      <c r="CCM5" s="6" t="s">
        <v>3568</v>
      </c>
      <c r="CCN5" s="6" t="s">
        <v>3569</v>
      </c>
      <c r="CCO5" s="6" t="s">
        <v>3570</v>
      </c>
      <c r="CCP5" s="6" t="s">
        <v>3571</v>
      </c>
      <c r="CCQ5" s="6" t="s">
        <v>3572</v>
      </c>
      <c r="CCR5" s="6" t="s">
        <v>3573</v>
      </c>
      <c r="CCS5" s="6" t="s">
        <v>3574</v>
      </c>
      <c r="CCT5" s="6" t="s">
        <v>3575</v>
      </c>
      <c r="CCU5" s="6" t="s">
        <v>3576</v>
      </c>
      <c r="CCV5" s="6" t="s">
        <v>3577</v>
      </c>
      <c r="CCW5" s="6" t="s">
        <v>3578</v>
      </c>
      <c r="CCX5" s="6" t="s">
        <v>3579</v>
      </c>
      <c r="CCY5" s="6" t="s">
        <v>3580</v>
      </c>
      <c r="CCZ5" s="6" t="s">
        <v>3581</v>
      </c>
      <c r="CDA5" s="6" t="s">
        <v>3582</v>
      </c>
      <c r="CDB5" s="6" t="s">
        <v>3583</v>
      </c>
      <c r="CDC5" s="6" t="s">
        <v>3584</v>
      </c>
      <c r="CDD5" s="6" t="s">
        <v>3585</v>
      </c>
      <c r="CDE5" s="6" t="s">
        <v>3586</v>
      </c>
      <c r="CDF5" s="6" t="s">
        <v>3587</v>
      </c>
      <c r="CDG5" s="6" t="s">
        <v>3588</v>
      </c>
      <c r="CDH5" s="6" t="s">
        <v>3589</v>
      </c>
      <c r="CDI5" s="6" t="s">
        <v>3590</v>
      </c>
      <c r="CDJ5" s="6" t="s">
        <v>3591</v>
      </c>
      <c r="CDK5" s="6" t="s">
        <v>3592</v>
      </c>
      <c r="CDL5" s="6" t="s">
        <v>3593</v>
      </c>
      <c r="CDM5" s="6" t="s">
        <v>3594</v>
      </c>
      <c r="CDN5" s="6" t="s">
        <v>3595</v>
      </c>
      <c r="CDO5" s="6" t="s">
        <v>3596</v>
      </c>
      <c r="CDP5" s="6" t="s">
        <v>3597</v>
      </c>
      <c r="CDQ5" s="6" t="s">
        <v>3598</v>
      </c>
      <c r="CDR5" s="6" t="s">
        <v>3599</v>
      </c>
      <c r="CDS5" s="6" t="s">
        <v>3600</v>
      </c>
      <c r="CDT5" s="6" t="s">
        <v>3601</v>
      </c>
      <c r="CDU5" s="6" t="s">
        <v>3602</v>
      </c>
      <c r="CDV5" s="6" t="s">
        <v>3603</v>
      </c>
      <c r="CDW5" s="6" t="s">
        <v>3604</v>
      </c>
      <c r="CDX5" s="6" t="s">
        <v>3605</v>
      </c>
      <c r="CDY5" s="6" t="s">
        <v>3606</v>
      </c>
      <c r="CDZ5" s="6" t="s">
        <v>3607</v>
      </c>
      <c r="CEA5" s="6" t="s">
        <v>3608</v>
      </c>
      <c r="CEB5" s="6" t="s">
        <v>3609</v>
      </c>
      <c r="CEC5" s="6" t="s">
        <v>3610</v>
      </c>
      <c r="CED5" s="6" t="s">
        <v>3611</v>
      </c>
      <c r="CEE5" s="6" t="s">
        <v>3612</v>
      </c>
      <c r="CEF5" s="6" t="s">
        <v>3613</v>
      </c>
      <c r="CEG5" s="6" t="s">
        <v>3614</v>
      </c>
      <c r="CEH5" s="6" t="s">
        <v>3615</v>
      </c>
      <c r="CEI5" s="6" t="s">
        <v>3616</v>
      </c>
      <c r="CEJ5" s="6" t="s">
        <v>3617</v>
      </c>
      <c r="CEK5" s="6" t="s">
        <v>3618</v>
      </c>
      <c r="CEL5" s="6" t="s">
        <v>3619</v>
      </c>
      <c r="CEM5" s="6" t="s">
        <v>3620</v>
      </c>
      <c r="CEN5" s="6" t="s">
        <v>3621</v>
      </c>
      <c r="CEO5" s="6" t="s">
        <v>3622</v>
      </c>
      <c r="CEP5" s="6" t="s">
        <v>3623</v>
      </c>
      <c r="CEQ5" s="6" t="s">
        <v>3624</v>
      </c>
      <c r="CER5" s="6" t="s">
        <v>3625</v>
      </c>
      <c r="CES5" s="6" t="s">
        <v>3626</v>
      </c>
      <c r="CET5" s="6" t="s">
        <v>3627</v>
      </c>
      <c r="CEU5" s="6" t="s">
        <v>3628</v>
      </c>
      <c r="CEV5" s="6" t="s">
        <v>3629</v>
      </c>
      <c r="CEW5" s="6" t="s">
        <v>3630</v>
      </c>
      <c r="CEX5" s="6" t="s">
        <v>3631</v>
      </c>
      <c r="CEY5" s="6" t="s">
        <v>3632</v>
      </c>
      <c r="CEZ5" s="6" t="s">
        <v>3633</v>
      </c>
      <c r="CFA5" s="6" t="s">
        <v>3634</v>
      </c>
      <c r="CFB5" s="6" t="s">
        <v>3635</v>
      </c>
      <c r="CFC5" s="6" t="s">
        <v>3636</v>
      </c>
      <c r="CFD5" s="6" t="s">
        <v>3637</v>
      </c>
      <c r="CFE5" s="6" t="s">
        <v>3638</v>
      </c>
      <c r="CFF5" s="6" t="s">
        <v>3639</v>
      </c>
      <c r="CFG5" s="6" t="s">
        <v>3640</v>
      </c>
      <c r="CFH5" s="6" t="s">
        <v>3641</v>
      </c>
      <c r="CFI5" s="6" t="s">
        <v>3642</v>
      </c>
      <c r="CFJ5" s="6" t="s">
        <v>3643</v>
      </c>
      <c r="CFK5" s="6" t="s">
        <v>3644</v>
      </c>
      <c r="CFL5" s="6" t="s">
        <v>3645</v>
      </c>
      <c r="CFM5" s="6" t="s">
        <v>3646</v>
      </c>
      <c r="CFN5" s="6" t="s">
        <v>3647</v>
      </c>
      <c r="CFO5" s="6" t="s">
        <v>3648</v>
      </c>
      <c r="CFP5" s="6" t="s">
        <v>3649</v>
      </c>
      <c r="CFQ5" s="6" t="s">
        <v>3650</v>
      </c>
      <c r="CFR5" s="6" t="s">
        <v>3651</v>
      </c>
      <c r="CFS5" s="6" t="s">
        <v>3652</v>
      </c>
      <c r="CFT5" s="6" t="s">
        <v>3653</v>
      </c>
      <c r="CFU5" s="6" t="s">
        <v>3654</v>
      </c>
      <c r="CFV5" s="6" t="s">
        <v>3655</v>
      </c>
      <c r="CFW5" s="6" t="s">
        <v>3656</v>
      </c>
      <c r="CFX5" s="6" t="s">
        <v>3657</v>
      </c>
      <c r="CFY5" s="6" t="s">
        <v>3658</v>
      </c>
      <c r="CFZ5" s="6" t="s">
        <v>3659</v>
      </c>
      <c r="CGA5" s="6" t="s">
        <v>3660</v>
      </c>
      <c r="CGB5" s="6" t="s">
        <v>3661</v>
      </c>
      <c r="CGC5" s="6" t="s">
        <v>3662</v>
      </c>
      <c r="CGD5" s="6" t="s">
        <v>3663</v>
      </c>
      <c r="CGE5" s="6" t="s">
        <v>3664</v>
      </c>
      <c r="CGF5" s="6" t="s">
        <v>3665</v>
      </c>
      <c r="CGG5" s="6" t="s">
        <v>3666</v>
      </c>
      <c r="CGH5" s="6" t="s">
        <v>3667</v>
      </c>
      <c r="CGI5" s="6" t="s">
        <v>3668</v>
      </c>
      <c r="CGJ5" s="6" t="s">
        <v>3669</v>
      </c>
      <c r="CGK5" s="6" t="s">
        <v>3670</v>
      </c>
      <c r="CGL5" s="6" t="s">
        <v>3671</v>
      </c>
      <c r="CGM5" s="6" t="s">
        <v>3672</v>
      </c>
      <c r="CGN5" s="6" t="s">
        <v>3673</v>
      </c>
      <c r="CGO5" s="6" t="s">
        <v>3674</v>
      </c>
      <c r="CGP5" s="6" t="s">
        <v>3675</v>
      </c>
      <c r="CGQ5" s="6" t="s">
        <v>3676</v>
      </c>
      <c r="CGR5" s="6" t="s">
        <v>3677</v>
      </c>
      <c r="CGS5" s="6" t="s">
        <v>3678</v>
      </c>
      <c r="CGT5" s="6" t="s">
        <v>3679</v>
      </c>
      <c r="CGU5" s="6" t="s">
        <v>3680</v>
      </c>
      <c r="CGV5" s="6" t="s">
        <v>3681</v>
      </c>
      <c r="CGW5" s="6" t="s">
        <v>3682</v>
      </c>
      <c r="CGX5" s="6" t="s">
        <v>3683</v>
      </c>
      <c r="CGY5" s="6" t="s">
        <v>3684</v>
      </c>
      <c r="CGZ5" s="6" t="s">
        <v>3685</v>
      </c>
      <c r="CHA5" s="6" t="s">
        <v>3686</v>
      </c>
      <c r="CHB5" s="6" t="s">
        <v>3687</v>
      </c>
      <c r="CHC5" s="6" t="s">
        <v>3688</v>
      </c>
      <c r="CHD5" s="6" t="s">
        <v>3689</v>
      </c>
      <c r="CHE5" s="6" t="s">
        <v>3690</v>
      </c>
      <c r="CHF5" s="6" t="s">
        <v>3691</v>
      </c>
      <c r="CHG5" s="6" t="s">
        <v>3692</v>
      </c>
      <c r="CHH5" s="6" t="s">
        <v>3693</v>
      </c>
      <c r="CHI5" s="6" t="s">
        <v>3694</v>
      </c>
      <c r="CHJ5" s="6" t="s">
        <v>3695</v>
      </c>
      <c r="CHK5" s="6" t="s">
        <v>3696</v>
      </c>
      <c r="CHL5" s="6" t="s">
        <v>3697</v>
      </c>
      <c r="CHM5" s="6" t="s">
        <v>3698</v>
      </c>
      <c r="CHN5" s="6" t="s">
        <v>3699</v>
      </c>
      <c r="CHO5" s="6" t="s">
        <v>3700</v>
      </c>
      <c r="CHP5" s="6" t="s">
        <v>3701</v>
      </c>
      <c r="CHQ5" s="6" t="s">
        <v>3702</v>
      </c>
      <c r="CHR5" s="6" t="s">
        <v>3703</v>
      </c>
      <c r="CHS5" s="6" t="s">
        <v>3704</v>
      </c>
      <c r="CHT5" s="6" t="s">
        <v>3705</v>
      </c>
      <c r="CHU5" s="6" t="s">
        <v>3706</v>
      </c>
      <c r="CHV5" s="6" t="s">
        <v>3707</v>
      </c>
      <c r="CHW5" s="6" t="s">
        <v>3708</v>
      </c>
      <c r="CHX5" s="6" t="s">
        <v>3709</v>
      </c>
      <c r="CHY5" s="6" t="s">
        <v>3710</v>
      </c>
      <c r="CHZ5" s="6" t="s">
        <v>3711</v>
      </c>
      <c r="CIA5" s="6" t="s">
        <v>3712</v>
      </c>
      <c r="CIB5" s="6" t="s">
        <v>3713</v>
      </c>
      <c r="CIC5" s="6" t="s">
        <v>3714</v>
      </c>
      <c r="CID5" s="6" t="s">
        <v>3715</v>
      </c>
      <c r="CIE5" s="6" t="s">
        <v>3716</v>
      </c>
      <c r="CIF5" s="6" t="s">
        <v>3717</v>
      </c>
      <c r="CIG5" s="6" t="s">
        <v>3718</v>
      </c>
      <c r="CIH5" s="6" t="s">
        <v>3719</v>
      </c>
      <c r="CII5" s="6" t="s">
        <v>3720</v>
      </c>
      <c r="CIJ5" s="6" t="s">
        <v>3721</v>
      </c>
      <c r="CIK5" s="6" t="s">
        <v>3722</v>
      </c>
      <c r="CIL5" s="6" t="s">
        <v>3723</v>
      </c>
      <c r="CIM5" s="6" t="s">
        <v>3724</v>
      </c>
      <c r="CIN5" s="6" t="s">
        <v>3725</v>
      </c>
      <c r="CIO5" s="6" t="s">
        <v>3726</v>
      </c>
      <c r="CIP5" s="6" t="s">
        <v>3727</v>
      </c>
      <c r="CIQ5" s="6" t="s">
        <v>3728</v>
      </c>
      <c r="CIR5" s="6" t="s">
        <v>3729</v>
      </c>
      <c r="CIS5" s="6" t="s">
        <v>3730</v>
      </c>
      <c r="CIT5" s="6" t="s">
        <v>3731</v>
      </c>
      <c r="CIU5" s="6" t="s">
        <v>3732</v>
      </c>
      <c r="CIV5" s="6" t="s">
        <v>3733</v>
      </c>
      <c r="CIW5" s="6" t="s">
        <v>3734</v>
      </c>
      <c r="CIX5" s="6" t="s">
        <v>3735</v>
      </c>
      <c r="CIY5" s="6" t="s">
        <v>3736</v>
      </c>
      <c r="CIZ5" s="6" t="s">
        <v>3737</v>
      </c>
      <c r="CJA5" s="6" t="s">
        <v>3738</v>
      </c>
      <c r="CJB5" s="6" t="s">
        <v>3739</v>
      </c>
      <c r="CJC5" s="6" t="s">
        <v>3740</v>
      </c>
      <c r="CJD5" s="6" t="s">
        <v>3741</v>
      </c>
      <c r="CJE5" s="6" t="s">
        <v>3742</v>
      </c>
      <c r="CJF5" s="6" t="s">
        <v>3743</v>
      </c>
      <c r="CJG5" s="6" t="s">
        <v>3744</v>
      </c>
      <c r="CJH5" s="6" t="s">
        <v>3745</v>
      </c>
      <c r="CJI5" s="6" t="s">
        <v>3746</v>
      </c>
      <c r="CJJ5" s="6" t="s">
        <v>3747</v>
      </c>
      <c r="CJK5" s="6" t="s">
        <v>3748</v>
      </c>
      <c r="CJL5" s="6" t="s">
        <v>3749</v>
      </c>
      <c r="CJM5" s="6" t="s">
        <v>3750</v>
      </c>
      <c r="CJN5" s="6" t="s">
        <v>3751</v>
      </c>
      <c r="CJO5" s="6" t="s">
        <v>3752</v>
      </c>
      <c r="CJP5" s="6" t="s">
        <v>3753</v>
      </c>
      <c r="CJQ5" s="6" t="s">
        <v>3754</v>
      </c>
      <c r="CJR5" s="6" t="s">
        <v>3755</v>
      </c>
      <c r="CJS5" s="6" t="s">
        <v>3756</v>
      </c>
      <c r="CJT5" s="6" t="s">
        <v>3757</v>
      </c>
      <c r="CJU5" s="6" t="s">
        <v>3758</v>
      </c>
      <c r="CJV5" s="6" t="s">
        <v>3759</v>
      </c>
      <c r="CJW5" s="6" t="s">
        <v>3760</v>
      </c>
      <c r="CJX5" s="6" t="s">
        <v>3761</v>
      </c>
      <c r="CJY5" s="6" t="s">
        <v>3762</v>
      </c>
      <c r="CJZ5" s="6" t="s">
        <v>3763</v>
      </c>
      <c r="CKA5" s="6" t="s">
        <v>3764</v>
      </c>
      <c r="CKB5" s="6" t="s">
        <v>3765</v>
      </c>
      <c r="CKC5" s="6" t="s">
        <v>3766</v>
      </c>
      <c r="CKD5" s="6" t="s">
        <v>3767</v>
      </c>
      <c r="CKE5" s="6" t="s">
        <v>3768</v>
      </c>
      <c r="CKF5" s="6" t="s">
        <v>3769</v>
      </c>
      <c r="CKG5" s="6" t="s">
        <v>3770</v>
      </c>
      <c r="CKH5" s="6" t="s">
        <v>3771</v>
      </c>
      <c r="CKI5" s="6" t="s">
        <v>3772</v>
      </c>
      <c r="CKJ5" s="6" t="s">
        <v>3773</v>
      </c>
      <c r="CKK5" s="6" t="s">
        <v>3774</v>
      </c>
      <c r="CKL5" s="6" t="s">
        <v>3775</v>
      </c>
      <c r="CKM5" s="6" t="s">
        <v>3776</v>
      </c>
      <c r="CKN5" s="6" t="s">
        <v>3777</v>
      </c>
      <c r="CKO5" s="6" t="s">
        <v>3778</v>
      </c>
      <c r="CKP5" s="6" t="s">
        <v>3779</v>
      </c>
      <c r="CKQ5" s="6" t="s">
        <v>3780</v>
      </c>
      <c r="CKR5" s="6" t="s">
        <v>3781</v>
      </c>
      <c r="CKS5" s="6" t="s">
        <v>3782</v>
      </c>
      <c r="CKT5" s="6" t="s">
        <v>3783</v>
      </c>
      <c r="CKU5" s="6" t="s">
        <v>3784</v>
      </c>
      <c r="CKV5" s="6" t="s">
        <v>3785</v>
      </c>
      <c r="CKW5" s="6" t="s">
        <v>3786</v>
      </c>
      <c r="CKX5" s="6" t="s">
        <v>3787</v>
      </c>
      <c r="CKY5" s="6" t="s">
        <v>3788</v>
      </c>
      <c r="CKZ5" s="6" t="s">
        <v>3789</v>
      </c>
      <c r="CLA5" s="6" t="s">
        <v>3790</v>
      </c>
      <c r="CLB5" s="6" t="s">
        <v>3791</v>
      </c>
      <c r="CLC5" s="6" t="s">
        <v>3792</v>
      </c>
      <c r="CLD5" s="6" t="s">
        <v>3793</v>
      </c>
      <c r="CLE5" s="6" t="s">
        <v>3794</v>
      </c>
      <c r="CLF5" s="6" t="s">
        <v>3795</v>
      </c>
      <c r="CLG5" s="6" t="s">
        <v>3796</v>
      </c>
      <c r="CLH5" s="6" t="s">
        <v>3797</v>
      </c>
      <c r="CLI5" s="6" t="s">
        <v>3798</v>
      </c>
      <c r="CLJ5" s="6" t="s">
        <v>3799</v>
      </c>
      <c r="CLK5" s="6" t="s">
        <v>3800</v>
      </c>
      <c r="CLL5" s="6" t="s">
        <v>3801</v>
      </c>
      <c r="CLM5" s="6" t="s">
        <v>3802</v>
      </c>
      <c r="CLN5" s="6" t="s">
        <v>3803</v>
      </c>
      <c r="CLO5" s="6" t="s">
        <v>3804</v>
      </c>
      <c r="CLP5" s="6" t="s">
        <v>3805</v>
      </c>
      <c r="CLQ5" s="6" t="s">
        <v>3806</v>
      </c>
      <c r="CLR5" s="6" t="s">
        <v>3807</v>
      </c>
      <c r="CLS5" s="6" t="s">
        <v>3808</v>
      </c>
      <c r="CLT5" s="6" t="s">
        <v>3809</v>
      </c>
      <c r="CLU5" s="6" t="s">
        <v>3810</v>
      </c>
      <c r="CLV5" s="6" t="s">
        <v>3811</v>
      </c>
      <c r="CLW5" s="6" t="s">
        <v>3812</v>
      </c>
      <c r="CLX5" s="6" t="s">
        <v>3813</v>
      </c>
      <c r="CLY5" s="6" t="s">
        <v>3814</v>
      </c>
      <c r="CLZ5" s="6" t="s">
        <v>3815</v>
      </c>
      <c r="CMA5" s="6" t="s">
        <v>3816</v>
      </c>
      <c r="CMB5" s="6" t="s">
        <v>3817</v>
      </c>
      <c r="CMC5" s="6" t="s">
        <v>3818</v>
      </c>
      <c r="CMD5" s="6" t="s">
        <v>3819</v>
      </c>
      <c r="CME5" s="6" t="s">
        <v>3820</v>
      </c>
      <c r="CMF5" s="6" t="s">
        <v>3821</v>
      </c>
      <c r="CMG5" s="6" t="s">
        <v>3822</v>
      </c>
      <c r="CMH5" s="6" t="s">
        <v>3823</v>
      </c>
      <c r="CMI5" s="6" t="s">
        <v>3824</v>
      </c>
      <c r="CMJ5" s="6" t="s">
        <v>3825</v>
      </c>
      <c r="CMK5" s="6" t="s">
        <v>3826</v>
      </c>
      <c r="CML5" s="6" t="s">
        <v>3827</v>
      </c>
      <c r="CMM5" s="6" t="s">
        <v>3828</v>
      </c>
      <c r="CMN5" s="6" t="s">
        <v>3829</v>
      </c>
      <c r="CMO5" s="6" t="s">
        <v>3830</v>
      </c>
      <c r="CMP5" s="6" t="s">
        <v>3831</v>
      </c>
      <c r="CMQ5" s="6" t="s">
        <v>3832</v>
      </c>
      <c r="CMR5" s="6" t="s">
        <v>3833</v>
      </c>
      <c r="CMS5" s="6" t="s">
        <v>3834</v>
      </c>
      <c r="CMT5" s="6" t="s">
        <v>3835</v>
      </c>
      <c r="CMU5" s="6" t="s">
        <v>3836</v>
      </c>
      <c r="CMV5" s="6" t="s">
        <v>3837</v>
      </c>
      <c r="CMW5" s="6" t="s">
        <v>3838</v>
      </c>
      <c r="CMX5" s="6" t="s">
        <v>3839</v>
      </c>
      <c r="CMY5" s="6" t="s">
        <v>3840</v>
      </c>
      <c r="CMZ5" s="6" t="s">
        <v>3841</v>
      </c>
      <c r="CNA5" s="6" t="s">
        <v>3842</v>
      </c>
      <c r="CNB5" s="6" t="s">
        <v>3843</v>
      </c>
      <c r="CNC5" s="6" t="s">
        <v>3844</v>
      </c>
      <c r="CND5" s="6" t="s">
        <v>3845</v>
      </c>
      <c r="CNE5" s="6" t="s">
        <v>3846</v>
      </c>
      <c r="CNF5" s="6" t="s">
        <v>3847</v>
      </c>
      <c r="CNG5" s="6" t="s">
        <v>3848</v>
      </c>
      <c r="CNH5" s="6" t="s">
        <v>3849</v>
      </c>
      <c r="CNI5" s="6" t="s">
        <v>3850</v>
      </c>
      <c r="CNJ5" s="6" t="s">
        <v>3851</v>
      </c>
      <c r="CNK5" s="6" t="s">
        <v>3852</v>
      </c>
      <c r="CNL5" s="6" t="s">
        <v>3853</v>
      </c>
      <c r="CNM5" s="6" t="s">
        <v>3854</v>
      </c>
      <c r="CNN5" s="6" t="s">
        <v>3855</v>
      </c>
      <c r="CNO5" s="6" t="s">
        <v>3856</v>
      </c>
      <c r="CNP5" s="6" t="s">
        <v>3857</v>
      </c>
      <c r="CNQ5" s="6" t="s">
        <v>3858</v>
      </c>
      <c r="CNR5" s="6" t="s">
        <v>3859</v>
      </c>
      <c r="CNS5" s="6" t="s">
        <v>3860</v>
      </c>
      <c r="CNT5" s="6" t="s">
        <v>3861</v>
      </c>
      <c r="CNU5" s="6" t="s">
        <v>3862</v>
      </c>
      <c r="CNV5" s="6" t="s">
        <v>3863</v>
      </c>
      <c r="CNW5" s="6" t="s">
        <v>3864</v>
      </c>
      <c r="CNX5" s="6" t="s">
        <v>3865</v>
      </c>
      <c r="CNY5" s="6" t="s">
        <v>3866</v>
      </c>
      <c r="CNZ5" s="6" t="s">
        <v>3867</v>
      </c>
      <c r="COA5" s="6" t="s">
        <v>3868</v>
      </c>
      <c r="COB5" s="6" t="s">
        <v>3869</v>
      </c>
      <c r="COC5" s="6" t="s">
        <v>3870</v>
      </c>
      <c r="COD5" s="6" t="s">
        <v>3871</v>
      </c>
      <c r="COE5" s="6" t="s">
        <v>3872</v>
      </c>
      <c r="COF5" s="6" t="s">
        <v>3873</v>
      </c>
      <c r="COG5" s="6" t="s">
        <v>3874</v>
      </c>
      <c r="COH5" s="6" t="s">
        <v>3875</v>
      </c>
      <c r="COI5" s="6" t="s">
        <v>3876</v>
      </c>
      <c r="COJ5" s="6" t="s">
        <v>3877</v>
      </c>
      <c r="COK5" s="6" t="s">
        <v>3878</v>
      </c>
      <c r="COL5" s="6" t="s">
        <v>3879</v>
      </c>
      <c r="COM5" s="6" t="s">
        <v>3880</v>
      </c>
      <c r="CON5" s="6" t="s">
        <v>3881</v>
      </c>
      <c r="COO5" s="6" t="s">
        <v>3882</v>
      </c>
      <c r="COP5" s="6" t="s">
        <v>3883</v>
      </c>
      <c r="COQ5" s="6" t="s">
        <v>3884</v>
      </c>
      <c r="COR5" s="6" t="s">
        <v>3885</v>
      </c>
      <c r="COS5" s="6" t="s">
        <v>3886</v>
      </c>
      <c r="COT5" s="6" t="s">
        <v>3887</v>
      </c>
      <c r="COU5" s="6" t="s">
        <v>3888</v>
      </c>
      <c r="COV5" s="6" t="s">
        <v>3889</v>
      </c>
      <c r="COW5" s="6" t="s">
        <v>3890</v>
      </c>
      <c r="COX5" s="6" t="s">
        <v>3891</v>
      </c>
      <c r="COY5" s="6" t="s">
        <v>3892</v>
      </c>
      <c r="COZ5" s="6" t="s">
        <v>3893</v>
      </c>
      <c r="CPA5" s="6" t="s">
        <v>3894</v>
      </c>
      <c r="CPB5" s="6" t="s">
        <v>3895</v>
      </c>
      <c r="CPC5" s="6" t="s">
        <v>3896</v>
      </c>
      <c r="CPD5" s="6" t="s">
        <v>3897</v>
      </c>
      <c r="CPE5" s="6" t="s">
        <v>3898</v>
      </c>
      <c r="CPF5" s="6" t="s">
        <v>3899</v>
      </c>
      <c r="CPG5" s="6" t="s">
        <v>3900</v>
      </c>
      <c r="CPH5" s="6" t="s">
        <v>3901</v>
      </c>
      <c r="CPI5" s="6" t="s">
        <v>3902</v>
      </c>
      <c r="CPJ5" s="6" t="s">
        <v>3903</v>
      </c>
      <c r="CPK5" s="6" t="s">
        <v>3904</v>
      </c>
      <c r="CPL5" s="6" t="s">
        <v>3905</v>
      </c>
      <c r="CPM5" s="6" t="s">
        <v>3906</v>
      </c>
      <c r="CPN5" s="6" t="s">
        <v>3907</v>
      </c>
      <c r="CPO5" s="6" t="s">
        <v>3908</v>
      </c>
      <c r="CPP5" s="6" t="s">
        <v>3909</v>
      </c>
      <c r="CPQ5" s="6" t="s">
        <v>3910</v>
      </c>
      <c r="CPR5" s="6" t="s">
        <v>3911</v>
      </c>
      <c r="CPS5" s="6" t="s">
        <v>3912</v>
      </c>
      <c r="CPT5" s="6" t="s">
        <v>3913</v>
      </c>
      <c r="CPU5" s="6" t="s">
        <v>3914</v>
      </c>
      <c r="CPV5" s="6" t="s">
        <v>3915</v>
      </c>
      <c r="CPW5" s="6" t="s">
        <v>3916</v>
      </c>
      <c r="CPX5" s="6" t="s">
        <v>3917</v>
      </c>
      <c r="CPY5" s="6" t="s">
        <v>3918</v>
      </c>
      <c r="CPZ5" s="6" t="s">
        <v>3919</v>
      </c>
      <c r="CQA5" s="6" t="s">
        <v>3920</v>
      </c>
      <c r="CQB5" s="6" t="s">
        <v>3921</v>
      </c>
      <c r="CQC5" s="6" t="s">
        <v>3922</v>
      </c>
      <c r="CQD5" s="6" t="s">
        <v>3923</v>
      </c>
      <c r="CQE5" s="6" t="s">
        <v>3924</v>
      </c>
      <c r="CQF5" s="6" t="s">
        <v>3925</v>
      </c>
      <c r="CQG5" s="6" t="s">
        <v>3926</v>
      </c>
      <c r="CQH5" s="6" t="s">
        <v>3927</v>
      </c>
      <c r="CQI5" s="6" t="s">
        <v>3928</v>
      </c>
      <c r="CQJ5" s="6" t="s">
        <v>3929</v>
      </c>
      <c r="CQK5" s="6" t="s">
        <v>3930</v>
      </c>
      <c r="CQL5" s="6" t="s">
        <v>3931</v>
      </c>
      <c r="CQM5" s="6" t="s">
        <v>3932</v>
      </c>
      <c r="CQN5" s="6" t="s">
        <v>3933</v>
      </c>
      <c r="CQO5" s="6" t="s">
        <v>3934</v>
      </c>
      <c r="CQP5" s="6" t="s">
        <v>3935</v>
      </c>
      <c r="CQQ5" s="6" t="s">
        <v>3936</v>
      </c>
      <c r="CQR5" s="6" t="s">
        <v>3937</v>
      </c>
      <c r="CQS5" s="6" t="s">
        <v>3938</v>
      </c>
      <c r="CQT5" s="6" t="s">
        <v>3939</v>
      </c>
      <c r="CQU5" s="6" t="s">
        <v>3940</v>
      </c>
      <c r="CQV5" s="6" t="s">
        <v>3941</v>
      </c>
      <c r="CQW5" s="6" t="s">
        <v>3942</v>
      </c>
      <c r="CQX5" s="6" t="s">
        <v>3943</v>
      </c>
      <c r="CQY5" s="6" t="s">
        <v>3944</v>
      </c>
      <c r="CQZ5" s="6" t="s">
        <v>3945</v>
      </c>
      <c r="CRA5" s="6" t="s">
        <v>3946</v>
      </c>
      <c r="CRB5" s="6" t="s">
        <v>3947</v>
      </c>
      <c r="CRC5" s="6" t="s">
        <v>3948</v>
      </c>
      <c r="CRD5" s="6" t="s">
        <v>3949</v>
      </c>
      <c r="CRE5" s="6" t="s">
        <v>3950</v>
      </c>
      <c r="CRF5" s="6" t="s">
        <v>3951</v>
      </c>
      <c r="CRG5" s="6" t="s">
        <v>3952</v>
      </c>
      <c r="CRH5" s="6" t="s">
        <v>3953</v>
      </c>
      <c r="CRI5" s="6" t="s">
        <v>3954</v>
      </c>
      <c r="CRJ5" s="6" t="s">
        <v>3955</v>
      </c>
      <c r="CRK5" s="6" t="s">
        <v>3956</v>
      </c>
      <c r="CRL5" s="6" t="s">
        <v>3957</v>
      </c>
      <c r="CRM5" s="6" t="s">
        <v>3958</v>
      </c>
      <c r="CRN5" s="6" t="s">
        <v>3959</v>
      </c>
      <c r="CRO5" s="6" t="s">
        <v>3960</v>
      </c>
      <c r="CRP5" s="6" t="s">
        <v>3961</v>
      </c>
      <c r="CRQ5" s="6" t="s">
        <v>3962</v>
      </c>
      <c r="CRR5" s="6" t="s">
        <v>3963</v>
      </c>
      <c r="CRS5" s="6" t="s">
        <v>3964</v>
      </c>
      <c r="CRT5" s="6" t="s">
        <v>3965</v>
      </c>
      <c r="CRU5" s="6" t="s">
        <v>3966</v>
      </c>
      <c r="CRV5" s="6" t="s">
        <v>3967</v>
      </c>
      <c r="CRW5" s="6" t="s">
        <v>3968</v>
      </c>
      <c r="CRX5" s="6" t="s">
        <v>3969</v>
      </c>
      <c r="CRY5" s="6" t="s">
        <v>3970</v>
      </c>
      <c r="CRZ5" s="6" t="s">
        <v>3971</v>
      </c>
      <c r="CSA5" s="6" t="s">
        <v>3972</v>
      </c>
      <c r="CSB5" s="6" t="s">
        <v>3973</v>
      </c>
      <c r="CSC5" s="6" t="s">
        <v>3974</v>
      </c>
      <c r="CSD5" s="6" t="s">
        <v>3975</v>
      </c>
      <c r="CSE5" s="6" t="s">
        <v>3976</v>
      </c>
      <c r="CSF5" s="6" t="s">
        <v>3977</v>
      </c>
      <c r="CSG5" s="6" t="s">
        <v>3978</v>
      </c>
      <c r="CSH5" s="6" t="s">
        <v>3979</v>
      </c>
      <c r="CSI5" s="6" t="s">
        <v>3980</v>
      </c>
      <c r="CSJ5" s="6" t="s">
        <v>3981</v>
      </c>
      <c r="CSK5" s="6" t="s">
        <v>3982</v>
      </c>
      <c r="CSL5" s="6" t="s">
        <v>3983</v>
      </c>
      <c r="CSM5" s="6" t="s">
        <v>3984</v>
      </c>
      <c r="CSN5" s="6" t="s">
        <v>3985</v>
      </c>
      <c r="CSO5" s="6" t="s">
        <v>3986</v>
      </c>
      <c r="CSP5" s="6" t="s">
        <v>3987</v>
      </c>
      <c r="CSQ5" s="6" t="s">
        <v>3988</v>
      </c>
      <c r="CSR5" s="6" t="s">
        <v>3989</v>
      </c>
      <c r="CSS5" s="6" t="s">
        <v>3990</v>
      </c>
      <c r="CST5" s="6" t="s">
        <v>3991</v>
      </c>
      <c r="CSU5" s="6" t="s">
        <v>3992</v>
      </c>
      <c r="CSV5" s="6" t="s">
        <v>3993</v>
      </c>
      <c r="CSW5" s="6" t="s">
        <v>3994</v>
      </c>
      <c r="CSX5" s="6" t="s">
        <v>3995</v>
      </c>
      <c r="CSY5" s="6" t="s">
        <v>3996</v>
      </c>
      <c r="CSZ5" s="6" t="s">
        <v>3997</v>
      </c>
      <c r="CTA5" s="6" t="s">
        <v>3998</v>
      </c>
      <c r="CTB5" s="6" t="s">
        <v>3999</v>
      </c>
      <c r="CTC5" s="6" t="s">
        <v>4000</v>
      </c>
      <c r="CTD5" s="6" t="s">
        <v>4001</v>
      </c>
      <c r="CTE5" s="6" t="s">
        <v>4002</v>
      </c>
      <c r="CTF5" s="6" t="s">
        <v>4003</v>
      </c>
      <c r="CTG5" s="6" t="s">
        <v>4004</v>
      </c>
      <c r="CTH5" s="6" t="s">
        <v>4005</v>
      </c>
      <c r="CTI5" s="6" t="s">
        <v>4006</v>
      </c>
      <c r="CTJ5" s="6" t="s">
        <v>4007</v>
      </c>
      <c r="CTK5" s="6" t="s">
        <v>4008</v>
      </c>
      <c r="CTL5" s="6" t="s">
        <v>4009</v>
      </c>
      <c r="CTM5" s="6" t="s">
        <v>4010</v>
      </c>
      <c r="CTN5" s="6" t="s">
        <v>4011</v>
      </c>
      <c r="CTO5" s="6" t="s">
        <v>4012</v>
      </c>
      <c r="CTP5" s="6" t="s">
        <v>4013</v>
      </c>
      <c r="CTQ5" s="6" t="s">
        <v>4014</v>
      </c>
      <c r="CTR5" s="6" t="s">
        <v>4015</v>
      </c>
      <c r="CTS5" s="6" t="s">
        <v>4016</v>
      </c>
      <c r="CTT5" s="6" t="s">
        <v>4017</v>
      </c>
      <c r="CTU5" s="6" t="s">
        <v>4018</v>
      </c>
      <c r="CTV5" s="6" t="s">
        <v>4019</v>
      </c>
      <c r="CTW5" s="6" t="s">
        <v>4020</v>
      </c>
      <c r="CTX5" s="6" t="s">
        <v>4021</v>
      </c>
      <c r="CTY5" s="6" t="s">
        <v>4022</v>
      </c>
      <c r="CTZ5" s="6" t="s">
        <v>4023</v>
      </c>
      <c r="CUA5" s="6" t="s">
        <v>4024</v>
      </c>
      <c r="CUB5" s="6" t="s">
        <v>4025</v>
      </c>
      <c r="CUC5" s="6" t="s">
        <v>4026</v>
      </c>
      <c r="CUD5" s="6" t="s">
        <v>4027</v>
      </c>
      <c r="CUE5" s="6" t="s">
        <v>4028</v>
      </c>
      <c r="CUF5" s="6" t="s">
        <v>4029</v>
      </c>
      <c r="CUG5" s="6" t="s">
        <v>4030</v>
      </c>
      <c r="CUH5" s="6" t="s">
        <v>4031</v>
      </c>
      <c r="CUI5" s="6" t="s">
        <v>4032</v>
      </c>
      <c r="CUJ5" s="6" t="s">
        <v>4033</v>
      </c>
      <c r="CUK5" s="6" t="s">
        <v>4034</v>
      </c>
      <c r="CUL5" s="6" t="s">
        <v>4035</v>
      </c>
      <c r="CUM5" s="6" t="s">
        <v>4036</v>
      </c>
      <c r="CUN5" s="6" t="s">
        <v>4037</v>
      </c>
      <c r="CUO5" s="6" t="s">
        <v>4038</v>
      </c>
      <c r="CUP5" s="6" t="s">
        <v>4039</v>
      </c>
      <c r="CUQ5" s="6" t="s">
        <v>4040</v>
      </c>
      <c r="CUR5" s="6" t="s">
        <v>4041</v>
      </c>
      <c r="CUS5" s="6" t="s">
        <v>4042</v>
      </c>
      <c r="CUT5" s="6" t="s">
        <v>4043</v>
      </c>
      <c r="CUU5" s="6" t="s">
        <v>4044</v>
      </c>
      <c r="CUV5" s="6" t="s">
        <v>4045</v>
      </c>
      <c r="CUW5" s="6" t="s">
        <v>4046</v>
      </c>
      <c r="CUX5" s="6" t="s">
        <v>4047</v>
      </c>
      <c r="CUY5" s="6" t="s">
        <v>4048</v>
      </c>
      <c r="CUZ5" s="6" t="s">
        <v>4049</v>
      </c>
      <c r="CVA5" s="6" t="s">
        <v>4050</v>
      </c>
      <c r="CVB5" s="6" t="s">
        <v>4051</v>
      </c>
      <c r="CVC5" s="6" t="s">
        <v>4052</v>
      </c>
      <c r="CVD5" s="6" t="s">
        <v>4053</v>
      </c>
      <c r="CVE5" s="6" t="s">
        <v>4054</v>
      </c>
      <c r="CVF5" s="6" t="s">
        <v>4055</v>
      </c>
      <c r="CVG5" s="6" t="s">
        <v>4056</v>
      </c>
      <c r="CVH5" s="6" t="s">
        <v>4057</v>
      </c>
      <c r="CVI5" s="6" t="s">
        <v>4058</v>
      </c>
      <c r="CVJ5" s="6" t="s">
        <v>4059</v>
      </c>
      <c r="CVK5" s="6" t="s">
        <v>4060</v>
      </c>
      <c r="CVL5" s="6" t="s">
        <v>4061</v>
      </c>
      <c r="CVM5" s="6" t="s">
        <v>4062</v>
      </c>
      <c r="CVN5" s="6" t="s">
        <v>4063</v>
      </c>
      <c r="CVO5" s="6" t="s">
        <v>4064</v>
      </c>
      <c r="CVP5" s="6" t="s">
        <v>4065</v>
      </c>
      <c r="CVQ5" s="6" t="s">
        <v>4066</v>
      </c>
      <c r="CVR5" s="6" t="s">
        <v>4067</v>
      </c>
      <c r="CVS5" s="6" t="s">
        <v>4068</v>
      </c>
      <c r="CVT5" s="6" t="s">
        <v>4069</v>
      </c>
      <c r="CVU5" s="6" t="s">
        <v>4070</v>
      </c>
      <c r="CVV5" s="6" t="s">
        <v>4071</v>
      </c>
      <c r="CVW5" s="6" t="s">
        <v>4072</v>
      </c>
      <c r="CVX5" s="6" t="s">
        <v>4073</v>
      </c>
      <c r="CVY5" s="6" t="s">
        <v>4074</v>
      </c>
      <c r="CVZ5" s="6" t="s">
        <v>4075</v>
      </c>
      <c r="CWA5" s="6" t="s">
        <v>4076</v>
      </c>
      <c r="CWB5" s="6" t="s">
        <v>4077</v>
      </c>
      <c r="CWC5" s="6" t="s">
        <v>4078</v>
      </c>
      <c r="CWD5" s="6" t="s">
        <v>4079</v>
      </c>
      <c r="CWE5" s="6" t="s">
        <v>4080</v>
      </c>
      <c r="CWF5" s="6" t="s">
        <v>4081</v>
      </c>
      <c r="CWG5" s="6" t="s">
        <v>4082</v>
      </c>
      <c r="CWH5" s="6" t="s">
        <v>4083</v>
      </c>
      <c r="CWI5" s="6" t="s">
        <v>4084</v>
      </c>
      <c r="CWJ5" s="6" t="s">
        <v>4085</v>
      </c>
      <c r="CWK5" s="6" t="s">
        <v>4086</v>
      </c>
      <c r="CWL5" s="6" t="s">
        <v>4087</v>
      </c>
      <c r="CWM5" s="6" t="s">
        <v>4088</v>
      </c>
      <c r="CWN5" s="6" t="s">
        <v>4089</v>
      </c>
      <c r="CWO5" s="6" t="s">
        <v>4090</v>
      </c>
      <c r="CWP5" s="6" t="s">
        <v>4091</v>
      </c>
      <c r="CWQ5" s="6" t="s">
        <v>4092</v>
      </c>
      <c r="CWR5" s="6" t="s">
        <v>4093</v>
      </c>
      <c r="CWS5" s="6" t="s">
        <v>4094</v>
      </c>
      <c r="CWT5" s="6" t="s">
        <v>4095</v>
      </c>
      <c r="CWU5" s="6" t="s">
        <v>4096</v>
      </c>
      <c r="CWV5" s="6" t="s">
        <v>4097</v>
      </c>
      <c r="CWW5" s="6" t="s">
        <v>4098</v>
      </c>
      <c r="CWX5" s="6" t="s">
        <v>4099</v>
      </c>
      <c r="CWY5" s="6" t="s">
        <v>4100</v>
      </c>
      <c r="CWZ5" s="6" t="s">
        <v>4101</v>
      </c>
      <c r="CXA5" s="6" t="s">
        <v>4102</v>
      </c>
      <c r="CXB5" s="6" t="s">
        <v>4103</v>
      </c>
      <c r="CXC5" s="6" t="s">
        <v>4104</v>
      </c>
      <c r="CXD5" s="6" t="s">
        <v>4105</v>
      </c>
      <c r="CXE5" s="6" t="s">
        <v>4106</v>
      </c>
      <c r="CXF5" s="6" t="s">
        <v>4107</v>
      </c>
      <c r="CXG5" s="6" t="s">
        <v>4108</v>
      </c>
      <c r="CXH5" s="6" t="s">
        <v>4109</v>
      </c>
      <c r="CXI5" s="6" t="s">
        <v>4110</v>
      </c>
      <c r="CXJ5" s="6" t="s">
        <v>4111</v>
      </c>
      <c r="CXK5" s="6" t="s">
        <v>4112</v>
      </c>
      <c r="CXL5" s="6" t="s">
        <v>4113</v>
      </c>
      <c r="CXM5" s="6" t="s">
        <v>4114</v>
      </c>
      <c r="CXN5" s="6" t="s">
        <v>4115</v>
      </c>
      <c r="CXO5" s="6" t="s">
        <v>4116</v>
      </c>
      <c r="CXP5" s="6" t="s">
        <v>4117</v>
      </c>
      <c r="CXQ5" s="6" t="s">
        <v>4118</v>
      </c>
      <c r="CXR5" s="6" t="s">
        <v>4119</v>
      </c>
      <c r="CXS5" s="6" t="s">
        <v>4120</v>
      </c>
      <c r="CXT5" s="6" t="s">
        <v>4121</v>
      </c>
      <c r="CXU5" s="6" t="s">
        <v>4122</v>
      </c>
      <c r="CXV5" s="6" t="s">
        <v>4123</v>
      </c>
      <c r="CXW5" s="6" t="s">
        <v>4124</v>
      </c>
      <c r="CXX5" s="6" t="s">
        <v>4125</v>
      </c>
      <c r="CXY5" s="6" t="s">
        <v>4126</v>
      </c>
      <c r="CXZ5" s="6" t="s">
        <v>4127</v>
      </c>
      <c r="CYA5" s="6" t="s">
        <v>4128</v>
      </c>
      <c r="CYB5" s="6" t="s">
        <v>4129</v>
      </c>
      <c r="CYC5" s="6" t="s">
        <v>4130</v>
      </c>
      <c r="CYD5" s="6" t="s">
        <v>4131</v>
      </c>
      <c r="CYE5" s="6" t="s">
        <v>4132</v>
      </c>
      <c r="CYF5" s="6" t="s">
        <v>4133</v>
      </c>
      <c r="CYG5" s="6" t="s">
        <v>4134</v>
      </c>
      <c r="CYH5" s="6" t="s">
        <v>4135</v>
      </c>
      <c r="CYI5" s="6" t="s">
        <v>4136</v>
      </c>
      <c r="CYJ5" s="6" t="s">
        <v>4137</v>
      </c>
      <c r="CYK5" s="6" t="s">
        <v>4138</v>
      </c>
      <c r="CYL5" s="6" t="s">
        <v>4139</v>
      </c>
      <c r="CYM5" s="6" t="s">
        <v>4140</v>
      </c>
      <c r="CYN5" s="6" t="s">
        <v>4141</v>
      </c>
      <c r="CYO5" s="6" t="s">
        <v>4142</v>
      </c>
      <c r="CYP5" s="6" t="s">
        <v>4143</v>
      </c>
      <c r="CYQ5" s="6" t="s">
        <v>4144</v>
      </c>
      <c r="CYR5" s="6" t="s">
        <v>4145</v>
      </c>
      <c r="CYS5" s="6" t="s">
        <v>4146</v>
      </c>
      <c r="CYT5" s="6" t="s">
        <v>4147</v>
      </c>
      <c r="CYU5" s="6" t="s">
        <v>4148</v>
      </c>
      <c r="CYV5" s="6" t="s">
        <v>4149</v>
      </c>
      <c r="CYW5" s="6" t="s">
        <v>4150</v>
      </c>
      <c r="CYX5" s="6" t="s">
        <v>4151</v>
      </c>
      <c r="CYY5" s="6" t="s">
        <v>4152</v>
      </c>
      <c r="CYZ5" s="6" t="s">
        <v>4153</v>
      </c>
      <c r="CZA5" s="6" t="s">
        <v>4154</v>
      </c>
      <c r="CZB5" s="6" t="s">
        <v>4155</v>
      </c>
      <c r="CZC5" s="6" t="s">
        <v>4156</v>
      </c>
      <c r="CZD5" s="6" t="s">
        <v>4157</v>
      </c>
      <c r="CZE5" s="6" t="s">
        <v>4158</v>
      </c>
      <c r="CZF5" s="6" t="s">
        <v>4159</v>
      </c>
      <c r="CZG5" s="6" t="s">
        <v>4160</v>
      </c>
      <c r="CZH5" s="6" t="s">
        <v>4161</v>
      </c>
      <c r="CZI5" s="6" t="s">
        <v>4162</v>
      </c>
      <c r="CZJ5" s="6" t="s">
        <v>4163</v>
      </c>
      <c r="CZK5" s="6" t="s">
        <v>4164</v>
      </c>
      <c r="CZL5" s="6" t="s">
        <v>4165</v>
      </c>
      <c r="CZM5" s="6" t="s">
        <v>4166</v>
      </c>
      <c r="CZN5" s="6" t="s">
        <v>4167</v>
      </c>
      <c r="CZO5" s="6" t="s">
        <v>4168</v>
      </c>
      <c r="CZP5" s="6" t="s">
        <v>4169</v>
      </c>
      <c r="CZQ5" s="6" t="s">
        <v>4170</v>
      </c>
      <c r="CZR5" s="6" t="s">
        <v>4171</v>
      </c>
      <c r="CZS5" s="6" t="s">
        <v>4172</v>
      </c>
      <c r="CZT5" s="6" t="s">
        <v>4173</v>
      </c>
      <c r="CZU5" s="6" t="s">
        <v>4174</v>
      </c>
      <c r="CZV5" s="6" t="s">
        <v>4175</v>
      </c>
      <c r="CZW5" s="6" t="s">
        <v>4176</v>
      </c>
      <c r="CZX5" s="6" t="s">
        <v>4177</v>
      </c>
      <c r="CZY5" s="6" t="s">
        <v>4178</v>
      </c>
      <c r="CZZ5" s="6" t="s">
        <v>4179</v>
      </c>
      <c r="DAA5" s="6" t="s">
        <v>4180</v>
      </c>
      <c r="DAB5" s="6" t="s">
        <v>4181</v>
      </c>
      <c r="DAC5" s="6" t="s">
        <v>4182</v>
      </c>
      <c r="DAD5" s="6" t="s">
        <v>4183</v>
      </c>
      <c r="DAE5" s="6" t="s">
        <v>4184</v>
      </c>
      <c r="DAF5" s="6" t="s">
        <v>4185</v>
      </c>
      <c r="DAG5" s="6" t="s">
        <v>4186</v>
      </c>
      <c r="DAH5" s="6" t="s">
        <v>4187</v>
      </c>
      <c r="DAI5" s="6" t="s">
        <v>4188</v>
      </c>
      <c r="DAJ5" s="6" t="s">
        <v>4189</v>
      </c>
      <c r="DAK5" s="6" t="s">
        <v>4190</v>
      </c>
      <c r="DAL5" s="6" t="s">
        <v>4191</v>
      </c>
      <c r="DAM5" s="6" t="s">
        <v>4192</v>
      </c>
      <c r="DAN5" s="6" t="s">
        <v>4193</v>
      </c>
      <c r="DAO5" s="6" t="s">
        <v>4194</v>
      </c>
      <c r="DAP5" s="6" t="s">
        <v>4195</v>
      </c>
      <c r="DAQ5" s="6" t="s">
        <v>4196</v>
      </c>
      <c r="DAR5" s="6" t="s">
        <v>4197</v>
      </c>
      <c r="DAS5" s="6" t="s">
        <v>4198</v>
      </c>
      <c r="DAT5" s="6" t="s">
        <v>4199</v>
      </c>
      <c r="DAU5" s="6" t="s">
        <v>4200</v>
      </c>
      <c r="DAV5" s="6" t="s">
        <v>4201</v>
      </c>
      <c r="DAW5" s="6" t="s">
        <v>4202</v>
      </c>
      <c r="DAX5" s="6" t="s">
        <v>4203</v>
      </c>
      <c r="DAY5" s="6" t="s">
        <v>4204</v>
      </c>
      <c r="DAZ5" s="6" t="s">
        <v>4205</v>
      </c>
      <c r="DBA5" s="6" t="s">
        <v>4206</v>
      </c>
      <c r="DBB5" s="6" t="s">
        <v>4207</v>
      </c>
      <c r="DBC5" s="6" t="s">
        <v>4208</v>
      </c>
      <c r="DBD5" s="6" t="s">
        <v>4209</v>
      </c>
      <c r="DBE5" s="6" t="s">
        <v>4210</v>
      </c>
      <c r="DBF5" s="6" t="s">
        <v>4211</v>
      </c>
      <c r="DBG5" s="6" t="s">
        <v>4212</v>
      </c>
      <c r="DBH5" s="6" t="s">
        <v>4213</v>
      </c>
      <c r="DBI5" s="6" t="s">
        <v>4214</v>
      </c>
      <c r="DBJ5" s="6" t="s">
        <v>4215</v>
      </c>
      <c r="DBK5" s="6" t="s">
        <v>4216</v>
      </c>
      <c r="DBL5" s="6" t="s">
        <v>4217</v>
      </c>
      <c r="DBM5" s="6" t="s">
        <v>4218</v>
      </c>
      <c r="DBN5" s="6" t="s">
        <v>4219</v>
      </c>
      <c r="DBO5" s="6" t="s">
        <v>4220</v>
      </c>
      <c r="DBP5" s="6" t="s">
        <v>4221</v>
      </c>
      <c r="DBQ5" s="6" t="s">
        <v>4222</v>
      </c>
      <c r="DBR5" s="6" t="s">
        <v>4223</v>
      </c>
      <c r="DBS5" s="6" t="s">
        <v>4224</v>
      </c>
      <c r="DBT5" s="6" t="s">
        <v>4225</v>
      </c>
      <c r="DBU5" s="6" t="s">
        <v>4226</v>
      </c>
      <c r="DBV5" s="6" t="s">
        <v>4227</v>
      </c>
      <c r="DBW5" s="6" t="s">
        <v>4228</v>
      </c>
      <c r="DBX5" s="6" t="s">
        <v>4229</v>
      </c>
      <c r="DBY5" s="6" t="s">
        <v>4230</v>
      </c>
      <c r="DBZ5" s="6" t="s">
        <v>4231</v>
      </c>
      <c r="DCA5" s="6" t="s">
        <v>4232</v>
      </c>
      <c r="DCB5" s="6" t="s">
        <v>4233</v>
      </c>
      <c r="DCC5" s="6" t="s">
        <v>4234</v>
      </c>
      <c r="DCD5" s="6" t="s">
        <v>4235</v>
      </c>
      <c r="DCE5" s="6" t="s">
        <v>4236</v>
      </c>
      <c r="DCF5" s="6" t="s">
        <v>4237</v>
      </c>
      <c r="DCG5" s="6" t="s">
        <v>4238</v>
      </c>
      <c r="DCH5" s="6" t="s">
        <v>4239</v>
      </c>
      <c r="DCI5" s="6" t="s">
        <v>4240</v>
      </c>
      <c r="DCJ5" s="6" t="s">
        <v>4241</v>
      </c>
      <c r="DCK5" s="6" t="s">
        <v>4242</v>
      </c>
      <c r="DCL5" s="6" t="s">
        <v>4243</v>
      </c>
      <c r="DCM5" s="6" t="s">
        <v>4244</v>
      </c>
      <c r="DCN5" s="6" t="s">
        <v>4245</v>
      </c>
      <c r="DCO5" s="6" t="s">
        <v>4246</v>
      </c>
      <c r="DCP5" s="6" t="s">
        <v>4247</v>
      </c>
      <c r="DCQ5" s="6" t="s">
        <v>4248</v>
      </c>
      <c r="DCR5" s="6" t="s">
        <v>4249</v>
      </c>
      <c r="DCS5" s="6" t="s">
        <v>4250</v>
      </c>
      <c r="DCT5" s="6" t="s">
        <v>4251</v>
      </c>
      <c r="DCU5" s="6" t="s">
        <v>4252</v>
      </c>
      <c r="DCV5" s="6" t="s">
        <v>4253</v>
      </c>
      <c r="DCW5" s="6" t="s">
        <v>4254</v>
      </c>
      <c r="DCX5" s="6" t="s">
        <v>4255</v>
      </c>
      <c r="DCY5" s="6" t="s">
        <v>4256</v>
      </c>
      <c r="DCZ5" s="6" t="s">
        <v>4257</v>
      </c>
      <c r="DDA5" s="6" t="s">
        <v>4258</v>
      </c>
      <c r="DDB5" s="6" t="s">
        <v>4259</v>
      </c>
      <c r="DDC5" s="6" t="s">
        <v>4260</v>
      </c>
      <c r="DDD5" s="6" t="s">
        <v>4261</v>
      </c>
      <c r="DDE5" s="6" t="s">
        <v>4262</v>
      </c>
      <c r="DDF5" s="6" t="s">
        <v>4263</v>
      </c>
      <c r="DDG5" s="6" t="s">
        <v>4264</v>
      </c>
      <c r="DDH5" s="6" t="s">
        <v>4265</v>
      </c>
      <c r="DDI5" s="6" t="s">
        <v>4266</v>
      </c>
      <c r="DDJ5" s="6" t="s">
        <v>4267</v>
      </c>
      <c r="DDK5" s="6" t="s">
        <v>4268</v>
      </c>
      <c r="DDL5" s="6" t="s">
        <v>4269</v>
      </c>
      <c r="DDM5" s="6" t="s">
        <v>4270</v>
      </c>
      <c r="DDN5" s="6" t="s">
        <v>4271</v>
      </c>
      <c r="DDO5" s="6" t="s">
        <v>4272</v>
      </c>
      <c r="DDP5" s="6" t="s">
        <v>4273</v>
      </c>
      <c r="DDQ5" s="6" t="s">
        <v>4274</v>
      </c>
      <c r="DDR5" s="6" t="s">
        <v>4275</v>
      </c>
      <c r="DDS5" s="6" t="s">
        <v>4276</v>
      </c>
      <c r="DDT5" s="6" t="s">
        <v>4277</v>
      </c>
      <c r="DDU5" s="6" t="s">
        <v>4278</v>
      </c>
      <c r="DDV5" s="6" t="s">
        <v>4279</v>
      </c>
      <c r="DDW5" s="6" t="s">
        <v>4280</v>
      </c>
      <c r="DDX5" s="6" t="s">
        <v>4281</v>
      </c>
      <c r="DDY5" s="6" t="s">
        <v>4282</v>
      </c>
      <c r="DDZ5" s="6" t="s">
        <v>4283</v>
      </c>
      <c r="DEA5" s="6" t="s">
        <v>4284</v>
      </c>
      <c r="DEB5" s="6" t="s">
        <v>4285</v>
      </c>
      <c r="DEC5" s="6" t="s">
        <v>4286</v>
      </c>
      <c r="DED5" s="6" t="s">
        <v>4287</v>
      </c>
      <c r="DEE5" s="6" t="s">
        <v>4288</v>
      </c>
      <c r="DEF5" s="6" t="s">
        <v>4289</v>
      </c>
      <c r="DEG5" s="6" t="s">
        <v>4290</v>
      </c>
      <c r="DEH5" s="6" t="s">
        <v>4291</v>
      </c>
      <c r="DEI5" s="6" t="s">
        <v>4292</v>
      </c>
      <c r="DEJ5" s="6" t="s">
        <v>4293</v>
      </c>
      <c r="DEK5" s="6" t="s">
        <v>4294</v>
      </c>
      <c r="DEL5" s="6" t="s">
        <v>4295</v>
      </c>
      <c r="DEM5" s="6" t="s">
        <v>4296</v>
      </c>
      <c r="DEN5" s="6" t="s">
        <v>4297</v>
      </c>
      <c r="DEO5" s="6" t="s">
        <v>4298</v>
      </c>
      <c r="DEP5" s="6" t="s">
        <v>4299</v>
      </c>
      <c r="DEQ5" s="6" t="s">
        <v>4300</v>
      </c>
      <c r="DER5" s="6" t="s">
        <v>4301</v>
      </c>
      <c r="DES5" s="6" t="s">
        <v>4302</v>
      </c>
      <c r="DET5" s="6" t="s">
        <v>4303</v>
      </c>
      <c r="DEU5" s="6" t="s">
        <v>4304</v>
      </c>
      <c r="DEV5" s="6" t="s">
        <v>4305</v>
      </c>
      <c r="DEW5" s="6" t="s">
        <v>4306</v>
      </c>
      <c r="DEX5" s="6" t="s">
        <v>4307</v>
      </c>
      <c r="DEY5" s="6" t="s">
        <v>4308</v>
      </c>
      <c r="DEZ5" s="6" t="s">
        <v>4309</v>
      </c>
      <c r="DFA5" s="6" t="s">
        <v>4310</v>
      </c>
      <c r="DFB5" s="6" t="s">
        <v>4311</v>
      </c>
      <c r="DFC5" s="6" t="s">
        <v>4312</v>
      </c>
      <c r="DFD5" s="6" t="s">
        <v>4313</v>
      </c>
      <c r="DFE5" s="6" t="s">
        <v>4314</v>
      </c>
      <c r="DFF5" s="6" t="s">
        <v>4315</v>
      </c>
      <c r="DFG5" s="6" t="s">
        <v>4316</v>
      </c>
      <c r="DFH5" s="6" t="s">
        <v>4317</v>
      </c>
      <c r="DFI5" s="6" t="s">
        <v>4318</v>
      </c>
      <c r="DFJ5" s="6" t="s">
        <v>4319</v>
      </c>
      <c r="DFK5" s="6" t="s">
        <v>4320</v>
      </c>
      <c r="DFL5" s="6" t="s">
        <v>4321</v>
      </c>
      <c r="DFM5" s="6" t="s">
        <v>4322</v>
      </c>
      <c r="DFN5" s="6" t="s">
        <v>4323</v>
      </c>
      <c r="DFO5" s="6" t="s">
        <v>4324</v>
      </c>
      <c r="DFP5" s="6" t="s">
        <v>4325</v>
      </c>
      <c r="DFQ5" s="6" t="s">
        <v>4326</v>
      </c>
      <c r="DFR5" s="6" t="s">
        <v>4327</v>
      </c>
      <c r="DFS5" s="6" t="s">
        <v>4328</v>
      </c>
      <c r="DFT5" s="6" t="s">
        <v>4329</v>
      </c>
      <c r="DFU5" s="6" t="s">
        <v>4330</v>
      </c>
      <c r="DFV5" s="6" t="s">
        <v>4331</v>
      </c>
      <c r="DFW5" s="6" t="s">
        <v>4332</v>
      </c>
      <c r="DFX5" s="6" t="s">
        <v>4333</v>
      </c>
      <c r="DFY5" s="6" t="s">
        <v>4334</v>
      </c>
      <c r="DFZ5" s="6" t="s">
        <v>4335</v>
      </c>
      <c r="DGA5" s="6" t="s">
        <v>4336</v>
      </c>
      <c r="DGB5" s="6" t="s">
        <v>4337</v>
      </c>
      <c r="DGC5" s="6" t="s">
        <v>4338</v>
      </c>
      <c r="DGD5" s="6" t="s">
        <v>4339</v>
      </c>
      <c r="DGE5" s="6" t="s">
        <v>4340</v>
      </c>
      <c r="DGF5" s="6" t="s">
        <v>4341</v>
      </c>
      <c r="DGG5" s="6" t="s">
        <v>4342</v>
      </c>
      <c r="DGH5" s="6" t="s">
        <v>4343</v>
      </c>
      <c r="DGI5" s="6" t="s">
        <v>4344</v>
      </c>
      <c r="DGJ5" s="6" t="s">
        <v>4345</v>
      </c>
      <c r="DGK5" s="6" t="s">
        <v>4346</v>
      </c>
      <c r="DGL5" s="6" t="s">
        <v>4347</v>
      </c>
      <c r="DGM5" s="6" t="s">
        <v>4348</v>
      </c>
      <c r="DGN5" s="6" t="s">
        <v>4349</v>
      </c>
      <c r="DGO5" s="6" t="s">
        <v>4350</v>
      </c>
      <c r="DGP5" s="6" t="s">
        <v>4351</v>
      </c>
      <c r="DGQ5" s="6" t="s">
        <v>4352</v>
      </c>
      <c r="DGR5" s="6" t="s">
        <v>4353</v>
      </c>
      <c r="DGS5" s="6" t="s">
        <v>4354</v>
      </c>
      <c r="DGT5" s="6" t="s">
        <v>4355</v>
      </c>
      <c r="DGU5" s="6" t="s">
        <v>4356</v>
      </c>
      <c r="DGV5" s="6" t="s">
        <v>4357</v>
      </c>
      <c r="DGW5" s="6" t="s">
        <v>4358</v>
      </c>
      <c r="DGX5" s="6" t="s">
        <v>4359</v>
      </c>
      <c r="DGY5" s="6" t="s">
        <v>4360</v>
      </c>
      <c r="DGZ5" s="6" t="s">
        <v>4361</v>
      </c>
      <c r="DHA5" s="6" t="s">
        <v>4362</v>
      </c>
      <c r="DHB5" s="6" t="s">
        <v>4363</v>
      </c>
      <c r="DHC5" s="6" t="s">
        <v>4364</v>
      </c>
      <c r="DHD5" s="6" t="s">
        <v>4365</v>
      </c>
      <c r="DHE5" s="6" t="s">
        <v>4366</v>
      </c>
      <c r="DHF5" s="6" t="s">
        <v>4367</v>
      </c>
      <c r="DHG5" s="6" t="s">
        <v>4368</v>
      </c>
      <c r="DHH5" s="6" t="s">
        <v>4369</v>
      </c>
      <c r="DHI5" s="6" t="s">
        <v>4370</v>
      </c>
      <c r="DHJ5" s="6" t="s">
        <v>4371</v>
      </c>
      <c r="DHK5" s="6" t="s">
        <v>4372</v>
      </c>
      <c r="DHL5" s="6" t="s">
        <v>4373</v>
      </c>
      <c r="DHM5" s="6" t="s">
        <v>4374</v>
      </c>
      <c r="DHN5" s="6" t="s">
        <v>4375</v>
      </c>
      <c r="DHO5" s="6" t="s">
        <v>4376</v>
      </c>
      <c r="DHP5" s="6" t="s">
        <v>4377</v>
      </c>
      <c r="DHQ5" s="6" t="s">
        <v>4378</v>
      </c>
      <c r="DHR5" s="6" t="s">
        <v>4379</v>
      </c>
      <c r="DHS5" s="6" t="s">
        <v>4380</v>
      </c>
      <c r="DHT5" s="6" t="s">
        <v>4381</v>
      </c>
      <c r="DHU5" s="6" t="s">
        <v>4382</v>
      </c>
      <c r="DHV5" s="6" t="s">
        <v>4383</v>
      </c>
      <c r="DHW5" s="6" t="s">
        <v>4384</v>
      </c>
      <c r="DHX5" s="6" t="s">
        <v>4385</v>
      </c>
      <c r="DHY5" s="6" t="s">
        <v>4386</v>
      </c>
      <c r="DHZ5" s="6" t="s">
        <v>4387</v>
      </c>
      <c r="DIA5" s="6" t="s">
        <v>4388</v>
      </c>
      <c r="DIB5" s="6" t="s">
        <v>4389</v>
      </c>
      <c r="DIC5" s="6" t="s">
        <v>4390</v>
      </c>
      <c r="DID5" s="6" t="s">
        <v>4391</v>
      </c>
      <c r="DIE5" s="6" t="s">
        <v>4392</v>
      </c>
      <c r="DIF5" s="6" t="s">
        <v>4393</v>
      </c>
      <c r="DIG5" s="6" t="s">
        <v>4394</v>
      </c>
      <c r="DIH5" s="6" t="s">
        <v>4395</v>
      </c>
      <c r="DII5" s="6" t="s">
        <v>4396</v>
      </c>
      <c r="DIJ5" s="6" t="s">
        <v>4397</v>
      </c>
      <c r="DIK5" s="6" t="s">
        <v>4398</v>
      </c>
      <c r="DIL5" s="6" t="s">
        <v>4399</v>
      </c>
      <c r="DIM5" s="6" t="s">
        <v>4400</v>
      </c>
      <c r="DIN5" s="6" t="s">
        <v>4401</v>
      </c>
      <c r="DIO5" s="6" t="s">
        <v>4402</v>
      </c>
      <c r="DIP5" s="6" t="s">
        <v>4403</v>
      </c>
      <c r="DIQ5" s="6" t="s">
        <v>4404</v>
      </c>
      <c r="DIR5" s="6" t="s">
        <v>4405</v>
      </c>
      <c r="DIS5" s="6" t="s">
        <v>4406</v>
      </c>
      <c r="DIT5" s="6" t="s">
        <v>4407</v>
      </c>
      <c r="DIU5" s="6" t="s">
        <v>4408</v>
      </c>
      <c r="DIV5" s="6" t="s">
        <v>4409</v>
      </c>
      <c r="DIW5" s="6" t="s">
        <v>4410</v>
      </c>
      <c r="DIX5" s="6" t="s">
        <v>4411</v>
      </c>
      <c r="DIY5" s="6" t="s">
        <v>4412</v>
      </c>
      <c r="DIZ5" s="6" t="s">
        <v>4413</v>
      </c>
      <c r="DJA5" s="6" t="s">
        <v>4414</v>
      </c>
      <c r="DJB5" s="6" t="s">
        <v>4415</v>
      </c>
      <c r="DJC5" s="6" t="s">
        <v>4416</v>
      </c>
      <c r="DJD5" s="6" t="s">
        <v>4417</v>
      </c>
      <c r="DJE5" s="6" t="s">
        <v>4418</v>
      </c>
      <c r="DJF5" s="6" t="s">
        <v>4419</v>
      </c>
      <c r="DJG5" s="6" t="s">
        <v>4420</v>
      </c>
      <c r="DJH5" s="6" t="s">
        <v>4421</v>
      </c>
      <c r="DJI5" s="6" t="s">
        <v>4422</v>
      </c>
      <c r="DJJ5" s="6" t="s">
        <v>4423</v>
      </c>
      <c r="DJK5" s="6" t="s">
        <v>4424</v>
      </c>
      <c r="DJL5" s="6" t="s">
        <v>4425</v>
      </c>
      <c r="DJM5" s="6" t="s">
        <v>4426</v>
      </c>
      <c r="DJN5" s="6" t="s">
        <v>4427</v>
      </c>
      <c r="DJO5" s="6" t="s">
        <v>4428</v>
      </c>
      <c r="DJP5" s="6" t="s">
        <v>4429</v>
      </c>
      <c r="DJQ5" s="6" t="s">
        <v>4430</v>
      </c>
      <c r="DJR5" s="6" t="s">
        <v>4431</v>
      </c>
      <c r="DJS5" s="6" t="s">
        <v>4432</v>
      </c>
      <c r="DJT5" s="6" t="s">
        <v>4433</v>
      </c>
      <c r="DJU5" s="6" t="s">
        <v>4434</v>
      </c>
      <c r="DJV5" s="6" t="s">
        <v>4435</v>
      </c>
      <c r="DJW5" s="6" t="s">
        <v>4436</v>
      </c>
      <c r="DJX5" s="6" t="s">
        <v>4437</v>
      </c>
      <c r="DJY5" s="6" t="s">
        <v>4438</v>
      </c>
      <c r="DJZ5" s="6" t="s">
        <v>4439</v>
      </c>
      <c r="DKA5" s="6" t="s">
        <v>4440</v>
      </c>
      <c r="DKB5" s="6" t="s">
        <v>4441</v>
      </c>
      <c r="DKC5" s="6" t="s">
        <v>4442</v>
      </c>
      <c r="DKD5" s="6" t="s">
        <v>4443</v>
      </c>
      <c r="DKE5" s="6" t="s">
        <v>4444</v>
      </c>
      <c r="DKF5" s="6" t="s">
        <v>4445</v>
      </c>
      <c r="DKG5" s="6" t="s">
        <v>4446</v>
      </c>
      <c r="DKH5" s="6" t="s">
        <v>4447</v>
      </c>
      <c r="DKI5" s="6" t="s">
        <v>4448</v>
      </c>
      <c r="DKJ5" s="6" t="s">
        <v>4449</v>
      </c>
      <c r="DKK5" s="6" t="s">
        <v>4450</v>
      </c>
      <c r="DKL5" s="6" t="s">
        <v>4451</v>
      </c>
      <c r="DKM5" s="6" t="s">
        <v>4452</v>
      </c>
      <c r="DKN5" s="6" t="s">
        <v>4453</v>
      </c>
      <c r="DKO5" s="6" t="s">
        <v>4454</v>
      </c>
      <c r="DKP5" s="6" t="s">
        <v>4455</v>
      </c>
      <c r="DKQ5" s="6" t="s">
        <v>4456</v>
      </c>
      <c r="DKR5" s="6" t="s">
        <v>4457</v>
      </c>
      <c r="DKS5" s="6" t="s">
        <v>4458</v>
      </c>
      <c r="DKT5" s="6" t="s">
        <v>4459</v>
      </c>
      <c r="DKU5" s="6" t="s">
        <v>4460</v>
      </c>
      <c r="DKV5" s="6" t="s">
        <v>4461</v>
      </c>
      <c r="DKW5" s="6" t="s">
        <v>4462</v>
      </c>
      <c r="DKX5" s="6" t="s">
        <v>4463</v>
      </c>
      <c r="DKY5" s="6" t="s">
        <v>4464</v>
      </c>
      <c r="DKZ5" s="6" t="s">
        <v>4465</v>
      </c>
      <c r="DLA5" s="6" t="s">
        <v>4466</v>
      </c>
      <c r="DLB5" s="6" t="s">
        <v>4467</v>
      </c>
      <c r="DLC5" s="6" t="s">
        <v>4468</v>
      </c>
      <c r="DLD5" s="6" t="s">
        <v>4469</v>
      </c>
      <c r="DLE5" s="6" t="s">
        <v>4470</v>
      </c>
      <c r="DLF5" s="6" t="s">
        <v>4471</v>
      </c>
      <c r="DLG5" s="6" t="s">
        <v>4472</v>
      </c>
      <c r="DLH5" s="6" t="s">
        <v>4473</v>
      </c>
      <c r="DLI5" s="6" t="s">
        <v>4474</v>
      </c>
      <c r="DLJ5" s="6" t="s">
        <v>4475</v>
      </c>
      <c r="DLK5" s="6" t="s">
        <v>4476</v>
      </c>
      <c r="DLL5" s="6" t="s">
        <v>4477</v>
      </c>
      <c r="DLM5" s="6" t="s">
        <v>4478</v>
      </c>
      <c r="DLN5" s="6" t="s">
        <v>4479</v>
      </c>
      <c r="DLO5" s="6" t="s">
        <v>4480</v>
      </c>
      <c r="DLP5" s="6" t="s">
        <v>4481</v>
      </c>
      <c r="DLQ5" s="6" t="s">
        <v>4482</v>
      </c>
      <c r="DLR5" s="6" t="s">
        <v>4483</v>
      </c>
      <c r="DLS5" s="6" t="s">
        <v>4484</v>
      </c>
      <c r="DLT5" s="6" t="s">
        <v>4485</v>
      </c>
      <c r="DLU5" s="6" t="s">
        <v>4486</v>
      </c>
      <c r="DLV5" s="6" t="s">
        <v>4487</v>
      </c>
      <c r="DLW5" s="6" t="s">
        <v>4488</v>
      </c>
      <c r="DLX5" s="6" t="s">
        <v>4489</v>
      </c>
      <c r="DLY5" s="6" t="s">
        <v>4490</v>
      </c>
      <c r="DLZ5" s="6" t="s">
        <v>4491</v>
      </c>
      <c r="DMA5" s="6" t="s">
        <v>4492</v>
      </c>
      <c r="DMB5" s="6" t="s">
        <v>4493</v>
      </c>
      <c r="DMC5" s="6" t="s">
        <v>4494</v>
      </c>
      <c r="DMD5" s="6" t="s">
        <v>4495</v>
      </c>
      <c r="DME5" s="6" t="s">
        <v>4496</v>
      </c>
      <c r="DMF5" s="6" t="s">
        <v>4497</v>
      </c>
      <c r="DMG5" s="6" t="s">
        <v>4498</v>
      </c>
      <c r="DMH5" s="6" t="s">
        <v>4499</v>
      </c>
      <c r="DMI5" s="6" t="s">
        <v>4500</v>
      </c>
      <c r="DMJ5" s="6" t="s">
        <v>4501</v>
      </c>
      <c r="DMK5" s="6" t="s">
        <v>4502</v>
      </c>
      <c r="DML5" s="6" t="s">
        <v>4503</v>
      </c>
      <c r="DMM5" s="6" t="s">
        <v>4504</v>
      </c>
      <c r="DMN5" s="6" t="s">
        <v>4505</v>
      </c>
      <c r="DMO5" s="6" t="s">
        <v>4506</v>
      </c>
      <c r="DMP5" s="6" t="s">
        <v>4507</v>
      </c>
      <c r="DMQ5" s="6" t="s">
        <v>4508</v>
      </c>
      <c r="DMR5" s="6" t="s">
        <v>4509</v>
      </c>
      <c r="DMS5" s="6" t="s">
        <v>4510</v>
      </c>
      <c r="DMT5" s="6" t="s">
        <v>4511</v>
      </c>
      <c r="DMU5" s="6" t="s">
        <v>4512</v>
      </c>
      <c r="DMV5" s="6" t="s">
        <v>4513</v>
      </c>
      <c r="DMW5" s="6" t="s">
        <v>4514</v>
      </c>
      <c r="DMX5" s="6" t="s">
        <v>4515</v>
      </c>
      <c r="DMY5" s="6" t="s">
        <v>4516</v>
      </c>
      <c r="DMZ5" s="6" t="s">
        <v>4517</v>
      </c>
      <c r="DNA5" s="6" t="s">
        <v>4518</v>
      </c>
      <c r="DNB5" s="6" t="s">
        <v>4519</v>
      </c>
      <c r="DNC5" s="6" t="s">
        <v>4520</v>
      </c>
      <c r="DND5" s="6" t="s">
        <v>4521</v>
      </c>
      <c r="DNE5" s="6" t="s">
        <v>4522</v>
      </c>
      <c r="DNF5" s="6" t="s">
        <v>4523</v>
      </c>
      <c r="DNG5" s="6" t="s">
        <v>4524</v>
      </c>
      <c r="DNH5" s="6" t="s">
        <v>4525</v>
      </c>
      <c r="DNI5" s="6" t="s">
        <v>4526</v>
      </c>
      <c r="DNJ5" s="6" t="s">
        <v>4527</v>
      </c>
      <c r="DNK5" s="6" t="s">
        <v>4528</v>
      </c>
      <c r="DNL5" s="6" t="s">
        <v>4529</v>
      </c>
      <c r="DNM5" s="6" t="s">
        <v>4530</v>
      </c>
      <c r="DNN5" s="6" t="s">
        <v>4531</v>
      </c>
      <c r="DNO5" s="6" t="s">
        <v>4532</v>
      </c>
      <c r="DNP5" s="6" t="s">
        <v>4533</v>
      </c>
      <c r="DNQ5" s="6" t="s">
        <v>4534</v>
      </c>
      <c r="DNR5" s="6" t="s">
        <v>4535</v>
      </c>
      <c r="DNS5" s="6" t="s">
        <v>4536</v>
      </c>
      <c r="DNT5" s="6" t="s">
        <v>4537</v>
      </c>
      <c r="DNU5" s="6" t="s">
        <v>4538</v>
      </c>
      <c r="DNV5" s="6" t="s">
        <v>4539</v>
      </c>
      <c r="DNW5" s="6" t="s">
        <v>4540</v>
      </c>
      <c r="DNX5" s="6" t="s">
        <v>4541</v>
      </c>
      <c r="DNY5" s="6" t="s">
        <v>4542</v>
      </c>
      <c r="DNZ5" s="6" t="s">
        <v>4543</v>
      </c>
      <c r="DOA5" s="6" t="s">
        <v>4544</v>
      </c>
      <c r="DOB5" s="6" t="s">
        <v>4545</v>
      </c>
      <c r="DOC5" s="6" t="s">
        <v>4546</v>
      </c>
      <c r="DOD5" s="6" t="s">
        <v>4547</v>
      </c>
      <c r="DOE5" s="6" t="s">
        <v>4548</v>
      </c>
      <c r="DOF5" s="6" t="s">
        <v>4549</v>
      </c>
      <c r="DOG5" s="6" t="s">
        <v>4550</v>
      </c>
      <c r="DOH5" s="6" t="s">
        <v>4551</v>
      </c>
      <c r="DOI5" s="6" t="s">
        <v>4552</v>
      </c>
      <c r="DOJ5" s="6" t="s">
        <v>4553</v>
      </c>
      <c r="DOK5" s="6" t="s">
        <v>4554</v>
      </c>
      <c r="DOL5" s="6" t="s">
        <v>4555</v>
      </c>
      <c r="DOM5" s="6" t="s">
        <v>4556</v>
      </c>
      <c r="DON5" s="6" t="s">
        <v>4557</v>
      </c>
      <c r="DOO5" s="6" t="s">
        <v>4558</v>
      </c>
      <c r="DOP5" s="6" t="s">
        <v>4559</v>
      </c>
      <c r="DOQ5" s="6" t="s">
        <v>4560</v>
      </c>
      <c r="DOR5" s="6" t="s">
        <v>4561</v>
      </c>
      <c r="DOS5" s="6" t="s">
        <v>4562</v>
      </c>
      <c r="DOT5" s="6" t="s">
        <v>4563</v>
      </c>
      <c r="DOU5" s="6" t="s">
        <v>4564</v>
      </c>
      <c r="DOV5" s="6" t="s">
        <v>4565</v>
      </c>
      <c r="DOW5" s="6" t="s">
        <v>4566</v>
      </c>
      <c r="DOX5" s="6" t="s">
        <v>4567</v>
      </c>
      <c r="DOY5" s="6" t="s">
        <v>4568</v>
      </c>
      <c r="DOZ5" s="6" t="s">
        <v>4569</v>
      </c>
      <c r="DPA5" s="6" t="s">
        <v>4570</v>
      </c>
      <c r="DPB5" s="6" t="s">
        <v>4571</v>
      </c>
      <c r="DPC5" s="6" t="s">
        <v>4572</v>
      </c>
      <c r="DPD5" s="6" t="s">
        <v>4573</v>
      </c>
      <c r="DPE5" s="6" t="s">
        <v>4574</v>
      </c>
      <c r="DPF5" s="6" t="s">
        <v>4575</v>
      </c>
      <c r="DPG5" s="6" t="s">
        <v>4576</v>
      </c>
      <c r="DPH5" s="6" t="s">
        <v>4577</v>
      </c>
      <c r="DPI5" s="6" t="s">
        <v>4578</v>
      </c>
      <c r="DPJ5" s="6" t="s">
        <v>4579</v>
      </c>
      <c r="DPK5" s="6" t="s">
        <v>4580</v>
      </c>
      <c r="DPL5" s="6" t="s">
        <v>4581</v>
      </c>
      <c r="DPM5" s="6" t="s">
        <v>4582</v>
      </c>
      <c r="DPN5" s="6" t="s">
        <v>4583</v>
      </c>
      <c r="DPO5" s="6" t="s">
        <v>4584</v>
      </c>
      <c r="DPP5" s="6" t="s">
        <v>4585</v>
      </c>
      <c r="DPQ5" s="6" t="s">
        <v>4586</v>
      </c>
      <c r="DPR5" s="6" t="s">
        <v>4587</v>
      </c>
      <c r="DPS5" s="6" t="s">
        <v>4588</v>
      </c>
      <c r="DPT5" s="6" t="s">
        <v>4589</v>
      </c>
      <c r="DPU5" s="6" t="s">
        <v>4590</v>
      </c>
      <c r="DPV5" s="6" t="s">
        <v>4591</v>
      </c>
      <c r="DPW5" s="6" t="s">
        <v>4592</v>
      </c>
      <c r="DPX5" s="6" t="s">
        <v>4593</v>
      </c>
      <c r="DPY5" s="6" t="s">
        <v>4594</v>
      </c>
      <c r="DPZ5" s="6" t="s">
        <v>4595</v>
      </c>
      <c r="DQA5" s="6" t="s">
        <v>4596</v>
      </c>
      <c r="DQB5" s="6" t="s">
        <v>4597</v>
      </c>
      <c r="DQC5" s="6" t="s">
        <v>4598</v>
      </c>
      <c r="DQD5" s="6" t="s">
        <v>4599</v>
      </c>
      <c r="DQE5" s="6" t="s">
        <v>4600</v>
      </c>
      <c r="DQF5" s="6" t="s">
        <v>4601</v>
      </c>
      <c r="DQG5" s="6" t="s">
        <v>4602</v>
      </c>
      <c r="DQH5" s="6" t="s">
        <v>4603</v>
      </c>
      <c r="DQI5" s="6" t="s">
        <v>4604</v>
      </c>
      <c r="DQJ5" s="6" t="s">
        <v>4605</v>
      </c>
      <c r="DQK5" s="6" t="s">
        <v>4606</v>
      </c>
      <c r="DQL5" s="6" t="s">
        <v>4607</v>
      </c>
      <c r="DQM5" s="6" t="s">
        <v>4608</v>
      </c>
      <c r="DQN5" s="6" t="s">
        <v>4609</v>
      </c>
      <c r="DQO5" s="6" t="s">
        <v>4610</v>
      </c>
      <c r="DQP5" s="6" t="s">
        <v>4611</v>
      </c>
      <c r="DQQ5" s="6" t="s">
        <v>4612</v>
      </c>
      <c r="DQR5" s="6" t="s">
        <v>4613</v>
      </c>
      <c r="DQS5" s="6" t="s">
        <v>4614</v>
      </c>
      <c r="DQT5" s="6" t="s">
        <v>4615</v>
      </c>
      <c r="DQU5" s="6" t="s">
        <v>4616</v>
      </c>
      <c r="DQV5" s="6" t="s">
        <v>4617</v>
      </c>
      <c r="DQW5" s="6" t="s">
        <v>4618</v>
      </c>
      <c r="DQX5" s="6" t="s">
        <v>4619</v>
      </c>
      <c r="DQY5" s="6" t="s">
        <v>4620</v>
      </c>
      <c r="DQZ5" s="6" t="s">
        <v>4621</v>
      </c>
      <c r="DRA5" s="6" t="s">
        <v>4622</v>
      </c>
      <c r="DRB5" s="6" t="s">
        <v>4623</v>
      </c>
      <c r="DRC5" s="6" t="s">
        <v>4624</v>
      </c>
      <c r="DRD5" s="6" t="s">
        <v>4625</v>
      </c>
      <c r="DRE5" s="6" t="s">
        <v>4626</v>
      </c>
      <c r="DRF5" s="6" t="s">
        <v>4627</v>
      </c>
      <c r="DRG5" s="6" t="s">
        <v>4628</v>
      </c>
      <c r="DRH5" s="6" t="s">
        <v>4629</v>
      </c>
      <c r="DRI5" s="6" t="s">
        <v>4630</v>
      </c>
      <c r="DRJ5" s="6" t="s">
        <v>4631</v>
      </c>
      <c r="DRK5" s="6" t="s">
        <v>4632</v>
      </c>
      <c r="DRL5" s="6" t="s">
        <v>4633</v>
      </c>
      <c r="DRM5" s="6" t="s">
        <v>4634</v>
      </c>
      <c r="DRN5" s="6" t="s">
        <v>4635</v>
      </c>
      <c r="DRO5" s="6" t="s">
        <v>4636</v>
      </c>
      <c r="DRP5" s="6" t="s">
        <v>4637</v>
      </c>
      <c r="DRQ5" s="6" t="s">
        <v>4638</v>
      </c>
      <c r="DRR5" s="6" t="s">
        <v>4639</v>
      </c>
      <c r="DRS5" s="6" t="s">
        <v>4640</v>
      </c>
      <c r="DRT5" s="6" t="s">
        <v>4641</v>
      </c>
      <c r="DRU5" s="6" t="s">
        <v>4642</v>
      </c>
      <c r="DRV5" s="6" t="s">
        <v>4643</v>
      </c>
      <c r="DRW5" s="6" t="s">
        <v>4644</v>
      </c>
      <c r="DRX5" s="6" t="s">
        <v>4645</v>
      </c>
      <c r="DRY5" s="6" t="s">
        <v>4646</v>
      </c>
      <c r="DRZ5" s="6" t="s">
        <v>4647</v>
      </c>
      <c r="DSA5" s="6" t="s">
        <v>4648</v>
      </c>
      <c r="DSB5" s="6" t="s">
        <v>4649</v>
      </c>
      <c r="DSC5" s="6" t="s">
        <v>4650</v>
      </c>
      <c r="DSD5" s="6" t="s">
        <v>4651</v>
      </c>
      <c r="DSE5" s="6" t="s">
        <v>4652</v>
      </c>
      <c r="DSF5" s="6" t="s">
        <v>4653</v>
      </c>
      <c r="DSG5" s="6" t="s">
        <v>4654</v>
      </c>
      <c r="DSH5" s="6" t="s">
        <v>4655</v>
      </c>
      <c r="DSI5" s="6" t="s">
        <v>4656</v>
      </c>
      <c r="DSJ5" s="6" t="s">
        <v>4657</v>
      </c>
      <c r="DSK5" s="6" t="s">
        <v>4658</v>
      </c>
      <c r="DSL5" s="6" t="s">
        <v>4659</v>
      </c>
      <c r="DSM5" s="6" t="s">
        <v>4660</v>
      </c>
      <c r="DSN5" s="6" t="s">
        <v>4661</v>
      </c>
      <c r="DSO5" s="6" t="s">
        <v>4662</v>
      </c>
      <c r="DSP5" s="6" t="s">
        <v>4663</v>
      </c>
      <c r="DSQ5" s="6" t="s">
        <v>4664</v>
      </c>
      <c r="DSR5" s="6" t="s">
        <v>4665</v>
      </c>
      <c r="DSS5" s="6" t="s">
        <v>4666</v>
      </c>
      <c r="DST5" s="6" t="s">
        <v>4667</v>
      </c>
      <c r="DSU5" s="6" t="s">
        <v>4668</v>
      </c>
      <c r="DSV5" s="6" t="s">
        <v>4669</v>
      </c>
      <c r="DSW5" s="6" t="s">
        <v>4670</v>
      </c>
      <c r="DSX5" s="6" t="s">
        <v>4671</v>
      </c>
      <c r="DSY5" s="6" t="s">
        <v>4672</v>
      </c>
      <c r="DSZ5" s="6" t="s">
        <v>4673</v>
      </c>
      <c r="DTA5" s="6" t="s">
        <v>4674</v>
      </c>
      <c r="DTB5" s="6" t="s">
        <v>4675</v>
      </c>
      <c r="DTC5" s="6" t="s">
        <v>4676</v>
      </c>
      <c r="DTD5" s="6" t="s">
        <v>4677</v>
      </c>
      <c r="DTE5" s="6" t="s">
        <v>4678</v>
      </c>
      <c r="DTF5" s="6" t="s">
        <v>4679</v>
      </c>
      <c r="DTG5" s="6" t="s">
        <v>4680</v>
      </c>
      <c r="DTH5" s="6" t="s">
        <v>4681</v>
      </c>
      <c r="DTI5" s="6" t="s">
        <v>4682</v>
      </c>
      <c r="DTJ5" s="6" t="s">
        <v>4683</v>
      </c>
      <c r="DTK5" s="6" t="s">
        <v>4684</v>
      </c>
      <c r="DTL5" s="6" t="s">
        <v>4685</v>
      </c>
      <c r="DTM5" s="6" t="s">
        <v>4686</v>
      </c>
      <c r="DTN5" s="6" t="s">
        <v>4687</v>
      </c>
      <c r="DTO5" s="6" t="s">
        <v>4688</v>
      </c>
      <c r="DTP5" s="6" t="s">
        <v>4689</v>
      </c>
      <c r="DTQ5" s="6" t="s">
        <v>4690</v>
      </c>
      <c r="DTR5" s="6" t="s">
        <v>4691</v>
      </c>
      <c r="DTS5" s="6" t="s">
        <v>4692</v>
      </c>
      <c r="DTT5" s="6" t="s">
        <v>4693</v>
      </c>
      <c r="DTU5" s="6" t="s">
        <v>4694</v>
      </c>
      <c r="DTV5" s="6" t="s">
        <v>4695</v>
      </c>
      <c r="DTW5" s="6" t="s">
        <v>4696</v>
      </c>
      <c r="DTX5" s="6" t="s">
        <v>4697</v>
      </c>
      <c r="DTY5" s="6" t="s">
        <v>4698</v>
      </c>
      <c r="DTZ5" s="6" t="s">
        <v>4699</v>
      </c>
      <c r="DUA5" s="6" t="s">
        <v>4700</v>
      </c>
      <c r="DUB5" s="6" t="s">
        <v>4701</v>
      </c>
      <c r="DUC5" s="6" t="s">
        <v>4702</v>
      </c>
      <c r="DUD5" s="6" t="s">
        <v>4703</v>
      </c>
      <c r="DUE5" s="6" t="s">
        <v>4704</v>
      </c>
      <c r="DUF5" s="6" t="s">
        <v>4705</v>
      </c>
      <c r="DUG5" s="6" t="s">
        <v>4706</v>
      </c>
      <c r="DUH5" s="6" t="s">
        <v>4707</v>
      </c>
      <c r="DUI5" s="6" t="s">
        <v>4708</v>
      </c>
      <c r="DUJ5" s="6" t="s">
        <v>4709</v>
      </c>
      <c r="DUK5" s="6" t="s">
        <v>4710</v>
      </c>
      <c r="DUL5" s="6" t="s">
        <v>4711</v>
      </c>
      <c r="DUM5" s="6" t="s">
        <v>4712</v>
      </c>
      <c r="DUN5" s="6" t="s">
        <v>4713</v>
      </c>
      <c r="DUO5" s="6" t="s">
        <v>4714</v>
      </c>
      <c r="DUP5" s="6" t="s">
        <v>4715</v>
      </c>
      <c r="DUQ5" s="6" t="s">
        <v>4716</v>
      </c>
      <c r="DUR5" s="6" t="s">
        <v>4717</v>
      </c>
      <c r="DUS5" s="6" t="s">
        <v>4718</v>
      </c>
      <c r="DUT5" s="6" t="s">
        <v>4719</v>
      </c>
      <c r="DUU5" s="6" t="s">
        <v>4720</v>
      </c>
      <c r="DUV5" s="6" t="s">
        <v>4721</v>
      </c>
      <c r="DUW5" s="6" t="s">
        <v>4722</v>
      </c>
      <c r="DUX5" s="6" t="s">
        <v>4723</v>
      </c>
      <c r="DUY5" s="6" t="s">
        <v>4724</v>
      </c>
      <c r="DUZ5" s="6" t="s">
        <v>4725</v>
      </c>
      <c r="DVA5" s="6" t="s">
        <v>4726</v>
      </c>
      <c r="DVB5" s="6" t="s">
        <v>4727</v>
      </c>
      <c r="DVC5" s="6" t="s">
        <v>4728</v>
      </c>
      <c r="DVD5" s="6" t="s">
        <v>4729</v>
      </c>
      <c r="DVE5" s="6" t="s">
        <v>4730</v>
      </c>
      <c r="DVF5" s="6" t="s">
        <v>4731</v>
      </c>
      <c r="DVG5" s="6" t="s">
        <v>4732</v>
      </c>
      <c r="DVH5" s="6" t="s">
        <v>4733</v>
      </c>
      <c r="DVI5" s="6" t="s">
        <v>4734</v>
      </c>
      <c r="DVJ5" s="6" t="s">
        <v>4735</v>
      </c>
      <c r="DVK5" s="6" t="s">
        <v>4736</v>
      </c>
      <c r="DVL5" s="6" t="s">
        <v>4737</v>
      </c>
      <c r="DVM5" s="6" t="s">
        <v>4738</v>
      </c>
      <c r="DVN5" s="6" t="s">
        <v>4739</v>
      </c>
      <c r="DVO5" s="6" t="s">
        <v>4740</v>
      </c>
      <c r="DVP5" s="6" t="s">
        <v>4741</v>
      </c>
      <c r="DVQ5" s="6" t="s">
        <v>4742</v>
      </c>
      <c r="DVR5" s="6" t="s">
        <v>4743</v>
      </c>
      <c r="DVS5" s="6" t="s">
        <v>4744</v>
      </c>
      <c r="DVT5" s="6" t="s">
        <v>4745</v>
      </c>
      <c r="DVU5" s="6" t="s">
        <v>4746</v>
      </c>
      <c r="DVV5" s="6" t="s">
        <v>4747</v>
      </c>
      <c r="DVW5" s="6" t="s">
        <v>4748</v>
      </c>
      <c r="DVX5" s="6" t="s">
        <v>4749</v>
      </c>
      <c r="DVY5" s="6" t="s">
        <v>4750</v>
      </c>
      <c r="DVZ5" s="6" t="s">
        <v>4751</v>
      </c>
      <c r="DWA5" s="6" t="s">
        <v>4752</v>
      </c>
      <c r="DWB5" s="6" t="s">
        <v>4753</v>
      </c>
      <c r="DWC5" s="6" t="s">
        <v>4754</v>
      </c>
      <c r="DWD5" s="6" t="s">
        <v>4755</v>
      </c>
      <c r="DWE5" s="6" t="s">
        <v>4756</v>
      </c>
      <c r="DWF5" s="6" t="s">
        <v>4757</v>
      </c>
      <c r="DWG5" s="6" t="s">
        <v>4758</v>
      </c>
      <c r="DWH5" s="6" t="s">
        <v>4759</v>
      </c>
      <c r="DWI5" s="6" t="s">
        <v>4760</v>
      </c>
      <c r="DWJ5" s="6" t="s">
        <v>4761</v>
      </c>
      <c r="DWK5" s="6" t="s">
        <v>4762</v>
      </c>
      <c r="DWL5" s="6" t="s">
        <v>4763</v>
      </c>
      <c r="DWM5" s="6" t="s">
        <v>4764</v>
      </c>
      <c r="DWN5" s="6" t="s">
        <v>4765</v>
      </c>
      <c r="DWO5" s="6" t="s">
        <v>4766</v>
      </c>
      <c r="DWP5" s="6" t="s">
        <v>4767</v>
      </c>
      <c r="DWQ5" s="6" t="s">
        <v>4768</v>
      </c>
      <c r="DWR5" s="6" t="s">
        <v>4769</v>
      </c>
      <c r="DWS5" s="6" t="s">
        <v>4770</v>
      </c>
      <c r="DWT5" s="6" t="s">
        <v>4771</v>
      </c>
      <c r="DWU5" s="6" t="s">
        <v>4772</v>
      </c>
      <c r="DWV5" s="6" t="s">
        <v>4773</v>
      </c>
      <c r="DWW5" s="6" t="s">
        <v>4774</v>
      </c>
      <c r="DWX5" s="6" t="s">
        <v>4775</v>
      </c>
      <c r="DWY5" s="6" t="s">
        <v>4776</v>
      </c>
      <c r="DWZ5" s="6" t="s">
        <v>4777</v>
      </c>
      <c r="DXA5" s="6" t="s">
        <v>4778</v>
      </c>
      <c r="DXB5" s="6" t="s">
        <v>4779</v>
      </c>
      <c r="DXC5" s="6" t="s">
        <v>4780</v>
      </c>
      <c r="DXD5" s="6" t="s">
        <v>4781</v>
      </c>
      <c r="DXE5" s="6" t="s">
        <v>4782</v>
      </c>
      <c r="DXF5" s="6" t="s">
        <v>4783</v>
      </c>
      <c r="DXG5" s="6" t="s">
        <v>4784</v>
      </c>
      <c r="DXH5" s="6" t="s">
        <v>4785</v>
      </c>
      <c r="DXI5" s="6" t="s">
        <v>4786</v>
      </c>
      <c r="DXJ5" s="6" t="s">
        <v>4787</v>
      </c>
      <c r="DXK5" s="6" t="s">
        <v>4788</v>
      </c>
      <c r="DXL5" s="6" t="s">
        <v>4789</v>
      </c>
      <c r="DXM5" s="6" t="s">
        <v>4790</v>
      </c>
      <c r="DXN5" s="6" t="s">
        <v>4791</v>
      </c>
      <c r="DXO5" s="6" t="s">
        <v>4792</v>
      </c>
      <c r="DXP5" s="6" t="s">
        <v>4793</v>
      </c>
      <c r="DXQ5" s="6" t="s">
        <v>4794</v>
      </c>
      <c r="DXR5" s="6" t="s">
        <v>4795</v>
      </c>
      <c r="DXS5" s="6" t="s">
        <v>4796</v>
      </c>
      <c r="DXT5" s="6" t="s">
        <v>4797</v>
      </c>
      <c r="DXU5" s="6" t="s">
        <v>4798</v>
      </c>
      <c r="DXV5" s="6" t="s">
        <v>4799</v>
      </c>
      <c r="DXW5" s="6" t="s">
        <v>4800</v>
      </c>
      <c r="DXX5" s="6" t="s">
        <v>4801</v>
      </c>
      <c r="DXY5" s="6" t="s">
        <v>4802</v>
      </c>
      <c r="DXZ5" s="6" t="s">
        <v>4803</v>
      </c>
      <c r="DYA5" s="6" t="s">
        <v>4804</v>
      </c>
      <c r="DYB5" s="6" t="s">
        <v>4805</v>
      </c>
      <c r="DYC5" s="6" t="s">
        <v>4806</v>
      </c>
      <c r="DYD5" s="6" t="s">
        <v>4807</v>
      </c>
      <c r="DYE5" s="6" t="s">
        <v>4808</v>
      </c>
      <c r="DYF5" s="6" t="s">
        <v>4809</v>
      </c>
      <c r="DYG5" s="6" t="s">
        <v>4810</v>
      </c>
      <c r="DYH5" s="6" t="s">
        <v>4811</v>
      </c>
      <c r="DYI5" s="6" t="s">
        <v>4812</v>
      </c>
      <c r="DYJ5" s="6" t="s">
        <v>4813</v>
      </c>
      <c r="DYK5" s="6" t="s">
        <v>4814</v>
      </c>
      <c r="DYL5" s="6" t="s">
        <v>4815</v>
      </c>
      <c r="DYM5" s="6" t="s">
        <v>4816</v>
      </c>
      <c r="DYN5" s="6" t="s">
        <v>4817</v>
      </c>
      <c r="DYO5" s="6" t="s">
        <v>4818</v>
      </c>
      <c r="DYP5" s="6" t="s">
        <v>4819</v>
      </c>
      <c r="DYQ5" s="6" t="s">
        <v>4820</v>
      </c>
      <c r="DYR5" s="6" t="s">
        <v>4821</v>
      </c>
      <c r="DYS5" s="6" t="s">
        <v>4822</v>
      </c>
      <c r="DYT5" s="6" t="s">
        <v>4823</v>
      </c>
      <c r="DYU5" s="6" t="s">
        <v>4824</v>
      </c>
      <c r="DYV5" s="6" t="s">
        <v>4825</v>
      </c>
      <c r="DYW5" s="6" t="s">
        <v>4826</v>
      </c>
      <c r="DYX5" s="6" t="s">
        <v>4827</v>
      </c>
      <c r="DYY5" s="6" t="s">
        <v>4828</v>
      </c>
      <c r="DYZ5" s="6" t="s">
        <v>4829</v>
      </c>
      <c r="DZA5" s="6" t="s">
        <v>4830</v>
      </c>
      <c r="DZB5" s="6" t="s">
        <v>4831</v>
      </c>
      <c r="DZC5" s="6" t="s">
        <v>4832</v>
      </c>
      <c r="DZD5" s="6" t="s">
        <v>4833</v>
      </c>
      <c r="DZE5" s="6" t="s">
        <v>4834</v>
      </c>
      <c r="DZF5" s="6" t="s">
        <v>4835</v>
      </c>
      <c r="DZG5" s="6" t="s">
        <v>4836</v>
      </c>
      <c r="DZH5" s="6" t="s">
        <v>4837</v>
      </c>
      <c r="DZI5" s="6" t="s">
        <v>4838</v>
      </c>
      <c r="DZJ5" s="6" t="s">
        <v>4839</v>
      </c>
      <c r="DZK5" s="6" t="s">
        <v>4840</v>
      </c>
      <c r="DZL5" s="6" t="s">
        <v>4841</v>
      </c>
      <c r="DZM5" s="6" t="s">
        <v>4842</v>
      </c>
      <c r="DZN5" s="6" t="s">
        <v>4843</v>
      </c>
      <c r="DZO5" s="6" t="s">
        <v>4844</v>
      </c>
      <c r="DZP5" s="6" t="s">
        <v>4845</v>
      </c>
      <c r="DZQ5" s="6" t="s">
        <v>4846</v>
      </c>
      <c r="DZR5" s="6" t="s">
        <v>4847</v>
      </c>
      <c r="DZS5" s="6" t="s">
        <v>4848</v>
      </c>
      <c r="DZT5" s="6" t="s">
        <v>4849</v>
      </c>
      <c r="DZU5" s="6" t="s">
        <v>4850</v>
      </c>
      <c r="DZV5" s="6" t="s">
        <v>4851</v>
      </c>
      <c r="DZW5" s="6" t="s">
        <v>4852</v>
      </c>
      <c r="DZX5" s="6" t="s">
        <v>4853</v>
      </c>
      <c r="DZY5" s="6" t="s">
        <v>4854</v>
      </c>
      <c r="DZZ5" s="6" t="s">
        <v>4855</v>
      </c>
      <c r="EAA5" s="6" t="s">
        <v>4856</v>
      </c>
      <c r="EAB5" s="6" t="s">
        <v>4857</v>
      </c>
      <c r="EAC5" s="6" t="s">
        <v>4858</v>
      </c>
      <c r="EAD5" s="6" t="s">
        <v>4859</v>
      </c>
      <c r="EAE5" s="6" t="s">
        <v>4860</v>
      </c>
      <c r="EAF5" s="6" t="s">
        <v>4861</v>
      </c>
      <c r="EAG5" s="6" t="s">
        <v>4862</v>
      </c>
      <c r="EAH5" s="6" t="s">
        <v>4863</v>
      </c>
      <c r="EAI5" s="6" t="s">
        <v>4864</v>
      </c>
      <c r="EAJ5" s="6" t="s">
        <v>4865</v>
      </c>
      <c r="EAK5" s="6" t="s">
        <v>4866</v>
      </c>
      <c r="EAL5" s="6" t="s">
        <v>4867</v>
      </c>
      <c r="EAM5" s="6" t="s">
        <v>4868</v>
      </c>
      <c r="EAN5" s="6" t="s">
        <v>4869</v>
      </c>
      <c r="EAO5" s="6" t="s">
        <v>4870</v>
      </c>
      <c r="EAP5" s="6" t="s">
        <v>4871</v>
      </c>
      <c r="EAQ5" s="6" t="s">
        <v>4872</v>
      </c>
      <c r="EAR5" s="6" t="s">
        <v>4873</v>
      </c>
      <c r="EAS5" s="6" t="s">
        <v>4874</v>
      </c>
      <c r="EAT5" s="6" t="s">
        <v>4875</v>
      </c>
      <c r="EAU5" s="6" t="s">
        <v>4876</v>
      </c>
      <c r="EAV5" s="6" t="s">
        <v>4877</v>
      </c>
      <c r="EAW5" s="6" t="s">
        <v>4878</v>
      </c>
      <c r="EAX5" s="6" t="s">
        <v>4879</v>
      </c>
      <c r="EAY5" s="6" t="s">
        <v>4880</v>
      </c>
      <c r="EAZ5" s="6" t="s">
        <v>4881</v>
      </c>
      <c r="EBA5" s="6" t="s">
        <v>4882</v>
      </c>
      <c r="EBB5" s="6" t="s">
        <v>4883</v>
      </c>
      <c r="EBC5" s="6" t="s">
        <v>4884</v>
      </c>
      <c r="EBD5" s="6" t="s">
        <v>4885</v>
      </c>
      <c r="EBE5" s="6" t="s">
        <v>4886</v>
      </c>
      <c r="EBF5" s="6" t="s">
        <v>4887</v>
      </c>
      <c r="EBG5" s="6" t="s">
        <v>4888</v>
      </c>
      <c r="EBH5" s="6" t="s">
        <v>4889</v>
      </c>
      <c r="EBI5" s="6" t="s">
        <v>4890</v>
      </c>
      <c r="EBJ5" s="6" t="s">
        <v>4891</v>
      </c>
      <c r="EBK5" s="6" t="s">
        <v>4892</v>
      </c>
      <c r="EBL5" s="6" t="s">
        <v>4893</v>
      </c>
      <c r="EBM5" s="6" t="s">
        <v>4894</v>
      </c>
      <c r="EBN5" s="6" t="s">
        <v>4895</v>
      </c>
      <c r="EBO5" s="6" t="s">
        <v>4896</v>
      </c>
      <c r="EBP5" s="6" t="s">
        <v>4897</v>
      </c>
      <c r="EBQ5" s="6" t="s">
        <v>4898</v>
      </c>
      <c r="EBR5" s="6" t="s">
        <v>4899</v>
      </c>
      <c r="EBS5" s="6" t="s">
        <v>4900</v>
      </c>
      <c r="EBT5" s="6" t="s">
        <v>4901</v>
      </c>
      <c r="EBU5" s="6" t="s">
        <v>4902</v>
      </c>
      <c r="EBV5" s="6" t="s">
        <v>4903</v>
      </c>
      <c r="EBW5" s="6" t="s">
        <v>4904</v>
      </c>
      <c r="EBX5" s="6" t="s">
        <v>4905</v>
      </c>
      <c r="EBY5" s="6" t="s">
        <v>4906</v>
      </c>
      <c r="EBZ5" s="6" t="s">
        <v>4907</v>
      </c>
      <c r="ECA5" s="6" t="s">
        <v>4908</v>
      </c>
      <c r="ECB5" s="6" t="s">
        <v>4909</v>
      </c>
      <c r="ECC5" s="6" t="s">
        <v>4910</v>
      </c>
      <c r="ECD5" s="6" t="s">
        <v>4911</v>
      </c>
      <c r="ECE5" s="6" t="s">
        <v>4912</v>
      </c>
      <c r="ECF5" s="6" t="s">
        <v>4913</v>
      </c>
      <c r="ECG5" s="6" t="s">
        <v>4914</v>
      </c>
      <c r="ECH5" s="6" t="s">
        <v>4915</v>
      </c>
      <c r="ECI5" s="6" t="s">
        <v>4916</v>
      </c>
      <c r="ECJ5" s="6" t="s">
        <v>4917</v>
      </c>
      <c r="ECK5" s="6" t="s">
        <v>4918</v>
      </c>
      <c r="ECL5" s="6" t="s">
        <v>4919</v>
      </c>
      <c r="ECM5" s="6" t="s">
        <v>4920</v>
      </c>
      <c r="ECN5" s="6" t="s">
        <v>4921</v>
      </c>
      <c r="ECO5" s="6" t="s">
        <v>4922</v>
      </c>
      <c r="ECP5" s="6" t="s">
        <v>4923</v>
      </c>
      <c r="ECQ5" s="6" t="s">
        <v>4924</v>
      </c>
      <c r="ECR5" s="6" t="s">
        <v>4925</v>
      </c>
      <c r="ECS5" s="6" t="s">
        <v>4926</v>
      </c>
      <c r="ECT5" s="6" t="s">
        <v>4927</v>
      </c>
      <c r="ECU5" s="6" t="s">
        <v>4928</v>
      </c>
      <c r="ECV5" s="6" t="s">
        <v>4929</v>
      </c>
      <c r="ECW5" s="6" t="s">
        <v>4930</v>
      </c>
      <c r="ECX5" s="6" t="s">
        <v>4931</v>
      </c>
      <c r="ECY5" s="6" t="s">
        <v>4932</v>
      </c>
      <c r="ECZ5" s="6" t="s">
        <v>4933</v>
      </c>
      <c r="EDA5" s="6" t="s">
        <v>4934</v>
      </c>
      <c r="EDB5" s="6" t="s">
        <v>4935</v>
      </c>
      <c r="EDC5" s="6" t="s">
        <v>4936</v>
      </c>
      <c r="EDD5" s="6" t="s">
        <v>4937</v>
      </c>
      <c r="EDE5" s="6" t="s">
        <v>4938</v>
      </c>
      <c r="EDF5" s="6" t="s">
        <v>4939</v>
      </c>
      <c r="EDG5" s="6" t="s">
        <v>4940</v>
      </c>
      <c r="EDH5" s="6" t="s">
        <v>4941</v>
      </c>
      <c r="EDI5" s="6" t="s">
        <v>4942</v>
      </c>
      <c r="EDJ5" s="6" t="s">
        <v>4943</v>
      </c>
      <c r="EDK5" s="6" t="s">
        <v>4944</v>
      </c>
      <c r="EDL5" s="6" t="s">
        <v>4945</v>
      </c>
      <c r="EDM5" s="6" t="s">
        <v>4946</v>
      </c>
      <c r="EDN5" s="6" t="s">
        <v>4947</v>
      </c>
      <c r="EDO5" s="6" t="s">
        <v>4948</v>
      </c>
      <c r="EDP5" s="6" t="s">
        <v>4949</v>
      </c>
      <c r="EDQ5" s="6" t="s">
        <v>4950</v>
      </c>
      <c r="EDR5" s="6" t="s">
        <v>4951</v>
      </c>
      <c r="EDS5" s="6" t="s">
        <v>4952</v>
      </c>
      <c r="EDT5" s="6" t="s">
        <v>4953</v>
      </c>
      <c r="EDU5" s="6" t="s">
        <v>4954</v>
      </c>
      <c r="EDV5" s="6" t="s">
        <v>4955</v>
      </c>
      <c r="EDW5" s="6" t="s">
        <v>4956</v>
      </c>
      <c r="EDX5" s="6" t="s">
        <v>4957</v>
      </c>
      <c r="EDY5" s="6" t="s">
        <v>4958</v>
      </c>
      <c r="EDZ5" s="6" t="s">
        <v>4959</v>
      </c>
      <c r="EEA5" s="6" t="s">
        <v>4960</v>
      </c>
      <c r="EEB5" s="6" t="s">
        <v>4961</v>
      </c>
      <c r="EEC5" s="6" t="s">
        <v>4962</v>
      </c>
      <c r="EED5" s="6" t="s">
        <v>4963</v>
      </c>
      <c r="EEE5" s="6" t="s">
        <v>4964</v>
      </c>
      <c r="EEF5" s="6" t="s">
        <v>4965</v>
      </c>
      <c r="EEG5" s="6" t="s">
        <v>4966</v>
      </c>
      <c r="EEH5" s="6" t="s">
        <v>4967</v>
      </c>
      <c r="EEI5" s="6" t="s">
        <v>4968</v>
      </c>
      <c r="EEJ5" s="6" t="s">
        <v>4969</v>
      </c>
      <c r="EEK5" s="6" t="s">
        <v>4970</v>
      </c>
      <c r="EEL5" s="6" t="s">
        <v>4971</v>
      </c>
      <c r="EEM5" s="6" t="s">
        <v>4972</v>
      </c>
      <c r="EEN5" s="6" t="s">
        <v>4973</v>
      </c>
      <c r="EEO5" s="6" t="s">
        <v>4974</v>
      </c>
      <c r="EEP5" s="6" t="s">
        <v>4975</v>
      </c>
      <c r="EEQ5" s="6" t="s">
        <v>4976</v>
      </c>
      <c r="EER5" s="6" t="s">
        <v>4977</v>
      </c>
      <c r="EES5" s="6" t="s">
        <v>4978</v>
      </c>
      <c r="EET5" s="6" t="s">
        <v>4979</v>
      </c>
      <c r="EEU5" s="6" t="s">
        <v>4980</v>
      </c>
      <c r="EEV5" s="6" t="s">
        <v>4981</v>
      </c>
      <c r="EEW5" s="6" t="s">
        <v>4982</v>
      </c>
      <c r="EEX5" s="6" t="s">
        <v>4983</v>
      </c>
      <c r="EEY5" s="6" t="s">
        <v>4984</v>
      </c>
      <c r="EEZ5" s="6" t="s">
        <v>4985</v>
      </c>
      <c r="EFA5" s="6" t="s">
        <v>4986</v>
      </c>
      <c r="EFB5" s="6" t="s">
        <v>4987</v>
      </c>
      <c r="EFC5" s="6" t="s">
        <v>4988</v>
      </c>
      <c r="EFD5" s="6" t="s">
        <v>4989</v>
      </c>
      <c r="EFE5" s="6" t="s">
        <v>4990</v>
      </c>
      <c r="EFF5" s="6" t="s">
        <v>4991</v>
      </c>
      <c r="EFG5" s="6" t="s">
        <v>4992</v>
      </c>
      <c r="EFH5" s="6" t="s">
        <v>4993</v>
      </c>
      <c r="EFI5" s="6" t="s">
        <v>4994</v>
      </c>
      <c r="EFJ5" s="6" t="s">
        <v>4995</v>
      </c>
      <c r="EFK5" s="6" t="s">
        <v>4996</v>
      </c>
      <c r="EFL5" s="6" t="s">
        <v>4997</v>
      </c>
      <c r="EFM5" s="6" t="s">
        <v>4998</v>
      </c>
      <c r="EFN5" s="6" t="s">
        <v>4999</v>
      </c>
      <c r="EFO5" s="6" t="s">
        <v>5000</v>
      </c>
      <c r="EFP5" s="6" t="s">
        <v>5001</v>
      </c>
      <c r="EFQ5" s="6" t="s">
        <v>5002</v>
      </c>
      <c r="EFR5" s="6" t="s">
        <v>5003</v>
      </c>
      <c r="EFS5" s="6" t="s">
        <v>5004</v>
      </c>
      <c r="EFT5" s="6" t="s">
        <v>5005</v>
      </c>
      <c r="EFU5" s="6" t="s">
        <v>5006</v>
      </c>
      <c r="EFV5" s="6" t="s">
        <v>5007</v>
      </c>
      <c r="EFW5" s="6" t="s">
        <v>5008</v>
      </c>
      <c r="EFX5" s="6" t="s">
        <v>5009</v>
      </c>
      <c r="EFY5" s="6" t="s">
        <v>5010</v>
      </c>
      <c r="EFZ5" s="6" t="s">
        <v>5011</v>
      </c>
      <c r="EGA5" s="6" t="s">
        <v>5012</v>
      </c>
      <c r="EGB5" s="6" t="s">
        <v>5013</v>
      </c>
      <c r="EGC5" s="6" t="s">
        <v>5014</v>
      </c>
      <c r="EGD5" s="6" t="s">
        <v>5015</v>
      </c>
      <c r="EGE5" s="6" t="s">
        <v>5016</v>
      </c>
      <c r="EGF5" s="6" t="s">
        <v>5017</v>
      </c>
      <c r="EGG5" s="6" t="s">
        <v>5018</v>
      </c>
      <c r="EGH5" s="6" t="s">
        <v>5019</v>
      </c>
      <c r="EGI5" s="6" t="s">
        <v>5020</v>
      </c>
      <c r="EGJ5" s="6" t="s">
        <v>5021</v>
      </c>
      <c r="EGK5" s="6" t="s">
        <v>5022</v>
      </c>
      <c r="EGL5" s="6" t="s">
        <v>5023</v>
      </c>
      <c r="EGM5" s="6" t="s">
        <v>5024</v>
      </c>
      <c r="EGN5" s="6" t="s">
        <v>5025</v>
      </c>
      <c r="EGO5" s="6" t="s">
        <v>5026</v>
      </c>
      <c r="EGP5" s="6" t="s">
        <v>5027</v>
      </c>
      <c r="EGQ5" s="6" t="s">
        <v>5028</v>
      </c>
      <c r="EGR5" s="6" t="s">
        <v>5029</v>
      </c>
      <c r="EGS5" s="6" t="s">
        <v>5030</v>
      </c>
      <c r="EGT5" s="6" t="s">
        <v>5031</v>
      </c>
      <c r="EGU5" s="6" t="s">
        <v>5032</v>
      </c>
      <c r="EGV5" s="6" t="s">
        <v>5033</v>
      </c>
      <c r="EGW5" s="6" t="s">
        <v>5034</v>
      </c>
      <c r="EGX5" s="6" t="s">
        <v>5035</v>
      </c>
      <c r="EGY5" s="6" t="s">
        <v>5036</v>
      </c>
      <c r="EGZ5" s="6" t="s">
        <v>5037</v>
      </c>
      <c r="EHA5" s="6" t="s">
        <v>5038</v>
      </c>
      <c r="EHB5" s="6" t="s">
        <v>5039</v>
      </c>
      <c r="EHC5" s="6" t="s">
        <v>5040</v>
      </c>
      <c r="EHD5" s="6" t="s">
        <v>5041</v>
      </c>
      <c r="EHE5" s="6" t="s">
        <v>5042</v>
      </c>
      <c r="EHF5" s="6" t="s">
        <v>5043</v>
      </c>
      <c r="EHG5" s="6" t="s">
        <v>5044</v>
      </c>
      <c r="EHH5" s="6" t="s">
        <v>5045</v>
      </c>
      <c r="EHI5" s="6" t="s">
        <v>5046</v>
      </c>
      <c r="EHJ5" s="6" t="s">
        <v>5047</v>
      </c>
      <c r="EHK5" s="6" t="s">
        <v>5048</v>
      </c>
      <c r="EHL5" s="6" t="s">
        <v>5049</v>
      </c>
      <c r="EHM5" s="6" t="s">
        <v>5050</v>
      </c>
      <c r="EHN5" s="6" t="s">
        <v>5051</v>
      </c>
      <c r="EHO5" s="6" t="s">
        <v>5052</v>
      </c>
      <c r="EHP5" s="6" t="s">
        <v>5053</v>
      </c>
      <c r="EHQ5" s="6" t="s">
        <v>5054</v>
      </c>
      <c r="EHR5" s="6" t="s">
        <v>5055</v>
      </c>
      <c r="EHS5" s="6" t="s">
        <v>5056</v>
      </c>
      <c r="EHT5" s="6" t="s">
        <v>5057</v>
      </c>
      <c r="EHU5" s="6" t="s">
        <v>5058</v>
      </c>
      <c r="EHV5" s="6" t="s">
        <v>5059</v>
      </c>
      <c r="EHW5" s="6" t="s">
        <v>5060</v>
      </c>
      <c r="EHX5" s="6" t="s">
        <v>5061</v>
      </c>
      <c r="EHY5" s="6" t="s">
        <v>5062</v>
      </c>
      <c r="EHZ5" s="6" t="s">
        <v>5063</v>
      </c>
      <c r="EIA5" s="6" t="s">
        <v>5064</v>
      </c>
      <c r="EIB5" s="6" t="s">
        <v>5065</v>
      </c>
      <c r="EIC5" s="6" t="s">
        <v>5066</v>
      </c>
      <c r="EID5" s="6" t="s">
        <v>5067</v>
      </c>
      <c r="EIE5" s="6" t="s">
        <v>5068</v>
      </c>
      <c r="EIF5" s="6" t="s">
        <v>5069</v>
      </c>
      <c r="EIG5" s="6" t="s">
        <v>5070</v>
      </c>
      <c r="EIH5" s="6" t="s">
        <v>5071</v>
      </c>
      <c r="EII5" s="6" t="s">
        <v>5072</v>
      </c>
      <c r="EIJ5" s="6" t="s">
        <v>5073</v>
      </c>
      <c r="EIK5" s="6" t="s">
        <v>5074</v>
      </c>
      <c r="EIL5" s="6" t="s">
        <v>5075</v>
      </c>
      <c r="EIM5" s="6" t="s">
        <v>5076</v>
      </c>
      <c r="EIN5" s="6" t="s">
        <v>5077</v>
      </c>
      <c r="EIO5" s="6" t="s">
        <v>5078</v>
      </c>
      <c r="EIP5" s="6" t="s">
        <v>5079</v>
      </c>
      <c r="EIQ5" s="6" t="s">
        <v>5080</v>
      </c>
      <c r="EIR5" s="6" t="s">
        <v>5081</v>
      </c>
      <c r="EIS5" s="6" t="s">
        <v>5082</v>
      </c>
      <c r="EIT5" s="6" t="s">
        <v>5083</v>
      </c>
      <c r="EIU5" s="6" t="s">
        <v>5084</v>
      </c>
      <c r="EIV5" s="6" t="s">
        <v>5085</v>
      </c>
      <c r="EIW5" s="6" t="s">
        <v>5086</v>
      </c>
      <c r="EIX5" s="6" t="s">
        <v>5087</v>
      </c>
      <c r="EIY5" s="6" t="s">
        <v>5088</v>
      </c>
      <c r="EIZ5" s="6" t="s">
        <v>5089</v>
      </c>
      <c r="EJA5" s="6" t="s">
        <v>5090</v>
      </c>
      <c r="EJB5" s="6" t="s">
        <v>5091</v>
      </c>
      <c r="EJC5" s="6" t="s">
        <v>5092</v>
      </c>
      <c r="EJD5" s="6" t="s">
        <v>5093</v>
      </c>
      <c r="EJE5" s="6" t="s">
        <v>5094</v>
      </c>
      <c r="EJF5" s="6" t="s">
        <v>5095</v>
      </c>
      <c r="EJG5" s="6" t="s">
        <v>5096</v>
      </c>
      <c r="EJH5" s="6" t="s">
        <v>5097</v>
      </c>
      <c r="EJI5" s="6" t="s">
        <v>5098</v>
      </c>
      <c r="EJJ5" s="6" t="s">
        <v>5099</v>
      </c>
      <c r="EJK5" s="6" t="s">
        <v>5100</v>
      </c>
      <c r="EJL5" s="6" t="s">
        <v>5101</v>
      </c>
      <c r="EJM5" s="6" t="s">
        <v>5102</v>
      </c>
      <c r="EJN5" s="6" t="s">
        <v>5103</v>
      </c>
      <c r="EJO5" s="6" t="s">
        <v>5104</v>
      </c>
      <c r="EJP5" s="6" t="s">
        <v>5105</v>
      </c>
      <c r="EJQ5" s="6" t="s">
        <v>5106</v>
      </c>
      <c r="EJR5" s="6" t="s">
        <v>5107</v>
      </c>
      <c r="EJS5" s="6" t="s">
        <v>5108</v>
      </c>
      <c r="EJT5" s="6" t="s">
        <v>5109</v>
      </c>
      <c r="EJU5" s="6" t="s">
        <v>5110</v>
      </c>
      <c r="EJV5" s="6" t="s">
        <v>5111</v>
      </c>
      <c r="EJW5" s="6" t="s">
        <v>5112</v>
      </c>
      <c r="EJX5" s="6" t="s">
        <v>5113</v>
      </c>
      <c r="EJY5" s="6" t="s">
        <v>5114</v>
      </c>
      <c r="EJZ5" s="6" t="s">
        <v>5115</v>
      </c>
      <c r="EKA5" s="6" t="s">
        <v>5116</v>
      </c>
      <c r="EKB5" s="6" t="s">
        <v>5117</v>
      </c>
      <c r="EKC5" s="6" t="s">
        <v>5118</v>
      </c>
      <c r="EKD5" s="6" t="s">
        <v>5119</v>
      </c>
      <c r="EKE5" s="6" t="s">
        <v>5120</v>
      </c>
      <c r="EKF5" s="6" t="s">
        <v>5121</v>
      </c>
      <c r="EKG5" s="6" t="s">
        <v>5122</v>
      </c>
      <c r="EKH5" s="6" t="s">
        <v>5123</v>
      </c>
      <c r="EKI5" s="6" t="s">
        <v>5124</v>
      </c>
      <c r="EKJ5" s="6" t="s">
        <v>5125</v>
      </c>
      <c r="EKK5" s="6" t="s">
        <v>5126</v>
      </c>
      <c r="EKL5" s="6" t="s">
        <v>5127</v>
      </c>
      <c r="EKM5" s="6" t="s">
        <v>5128</v>
      </c>
      <c r="EKN5" s="6" t="s">
        <v>5129</v>
      </c>
      <c r="EKO5" s="6" t="s">
        <v>5130</v>
      </c>
      <c r="EKP5" s="6" t="s">
        <v>5131</v>
      </c>
      <c r="EKQ5" s="6" t="s">
        <v>5132</v>
      </c>
      <c r="EKR5" s="6" t="s">
        <v>5133</v>
      </c>
      <c r="EKS5" s="6" t="s">
        <v>5134</v>
      </c>
      <c r="EKT5" s="6" t="s">
        <v>5135</v>
      </c>
      <c r="EKU5" s="6" t="s">
        <v>5136</v>
      </c>
      <c r="EKV5" s="6" t="s">
        <v>5137</v>
      </c>
      <c r="EKW5" s="6" t="s">
        <v>5138</v>
      </c>
      <c r="EKX5" s="6" t="s">
        <v>5139</v>
      </c>
      <c r="EKY5" s="6" t="s">
        <v>5140</v>
      </c>
      <c r="EKZ5" s="6" t="s">
        <v>5141</v>
      </c>
      <c r="ELA5" s="6" t="s">
        <v>5142</v>
      </c>
      <c r="ELB5" s="6" t="s">
        <v>5143</v>
      </c>
      <c r="ELC5" s="6" t="s">
        <v>5144</v>
      </c>
      <c r="ELD5" s="6" t="s">
        <v>5145</v>
      </c>
      <c r="ELE5" s="6" t="s">
        <v>5146</v>
      </c>
      <c r="ELF5" s="6" t="s">
        <v>5147</v>
      </c>
      <c r="ELG5" s="6" t="s">
        <v>5148</v>
      </c>
      <c r="ELH5" s="6" t="s">
        <v>5149</v>
      </c>
      <c r="ELI5" s="6" t="s">
        <v>5150</v>
      </c>
      <c r="ELJ5" s="6" t="s">
        <v>5151</v>
      </c>
      <c r="ELK5" s="6" t="s">
        <v>5152</v>
      </c>
      <c r="ELL5" s="6" t="s">
        <v>5153</v>
      </c>
      <c r="ELM5" s="6" t="s">
        <v>5154</v>
      </c>
      <c r="ELN5" s="6" t="s">
        <v>5155</v>
      </c>
      <c r="ELO5" s="6" t="s">
        <v>5156</v>
      </c>
      <c r="ELP5" s="6" t="s">
        <v>5157</v>
      </c>
      <c r="ELQ5" s="6" t="s">
        <v>5158</v>
      </c>
      <c r="ELR5" s="6" t="s">
        <v>5159</v>
      </c>
      <c r="ELS5" s="6" t="s">
        <v>5160</v>
      </c>
      <c r="ELT5" s="6" t="s">
        <v>5161</v>
      </c>
      <c r="ELU5" s="6" t="s">
        <v>5162</v>
      </c>
      <c r="ELV5" s="6" t="s">
        <v>5163</v>
      </c>
      <c r="ELW5" s="6" t="s">
        <v>5164</v>
      </c>
      <c r="ELX5" s="6" t="s">
        <v>5165</v>
      </c>
      <c r="ELY5" s="6" t="s">
        <v>5166</v>
      </c>
      <c r="ELZ5" s="6" t="s">
        <v>5167</v>
      </c>
      <c r="EMA5" s="6" t="s">
        <v>5168</v>
      </c>
      <c r="EMB5" s="6" t="s">
        <v>5169</v>
      </c>
      <c r="EMC5" s="6" t="s">
        <v>5170</v>
      </c>
      <c r="EMD5" s="6" t="s">
        <v>5171</v>
      </c>
      <c r="EME5" s="6" t="s">
        <v>5172</v>
      </c>
      <c r="EMF5" s="6" t="s">
        <v>5173</v>
      </c>
      <c r="EMG5" s="6" t="s">
        <v>5174</v>
      </c>
      <c r="EMH5" s="6" t="s">
        <v>5175</v>
      </c>
      <c r="EMI5" s="6" t="s">
        <v>5176</v>
      </c>
      <c r="EMJ5" s="6" t="s">
        <v>5177</v>
      </c>
      <c r="EMK5" s="6" t="s">
        <v>5178</v>
      </c>
      <c r="EML5" s="6" t="s">
        <v>5179</v>
      </c>
      <c r="EMM5" s="6" t="s">
        <v>5180</v>
      </c>
      <c r="EMN5" s="6" t="s">
        <v>5181</v>
      </c>
      <c r="EMO5" s="6" t="s">
        <v>5182</v>
      </c>
      <c r="EMP5" s="6" t="s">
        <v>5183</v>
      </c>
      <c r="EMQ5" s="6" t="s">
        <v>5184</v>
      </c>
      <c r="EMR5" s="6" t="s">
        <v>5185</v>
      </c>
      <c r="EMS5" s="6" t="s">
        <v>5186</v>
      </c>
      <c r="EMT5" s="6" t="s">
        <v>5187</v>
      </c>
      <c r="EMU5" s="6" t="s">
        <v>5188</v>
      </c>
      <c r="EMV5" s="6" t="s">
        <v>5189</v>
      </c>
      <c r="EMW5" s="6" t="s">
        <v>5190</v>
      </c>
      <c r="EMX5" s="6" t="s">
        <v>5191</v>
      </c>
      <c r="EMY5" s="6" t="s">
        <v>5192</v>
      </c>
      <c r="EMZ5" s="6" t="s">
        <v>5193</v>
      </c>
      <c r="ENA5" s="6" t="s">
        <v>5194</v>
      </c>
      <c r="ENB5" s="6" t="s">
        <v>5195</v>
      </c>
      <c r="ENC5" s="6" t="s">
        <v>5196</v>
      </c>
      <c r="END5" s="6" t="s">
        <v>5197</v>
      </c>
      <c r="ENE5" s="6" t="s">
        <v>5198</v>
      </c>
      <c r="ENF5" s="6" t="s">
        <v>5199</v>
      </c>
      <c r="ENG5" s="6" t="s">
        <v>5200</v>
      </c>
      <c r="ENH5" s="6" t="s">
        <v>5201</v>
      </c>
      <c r="ENI5" s="6" t="s">
        <v>5202</v>
      </c>
      <c r="ENJ5" s="6" t="s">
        <v>5203</v>
      </c>
      <c r="ENK5" s="6" t="s">
        <v>5204</v>
      </c>
      <c r="ENL5" s="6" t="s">
        <v>5205</v>
      </c>
      <c r="ENM5" s="6" t="s">
        <v>5206</v>
      </c>
      <c r="ENN5" s="6" t="s">
        <v>5207</v>
      </c>
      <c r="ENO5" s="6" t="s">
        <v>5208</v>
      </c>
      <c r="ENP5" s="6" t="s">
        <v>5209</v>
      </c>
      <c r="ENQ5" s="6" t="s">
        <v>5210</v>
      </c>
      <c r="ENR5" s="6" t="s">
        <v>5211</v>
      </c>
      <c r="ENS5" s="6" t="s">
        <v>5212</v>
      </c>
      <c r="ENT5" s="6" t="s">
        <v>5213</v>
      </c>
      <c r="ENU5" s="6" t="s">
        <v>5214</v>
      </c>
      <c r="ENV5" s="6" t="s">
        <v>5215</v>
      </c>
      <c r="ENW5" s="6" t="s">
        <v>5216</v>
      </c>
      <c r="ENX5" s="6" t="s">
        <v>5217</v>
      </c>
      <c r="ENY5" s="6" t="s">
        <v>5218</v>
      </c>
      <c r="ENZ5" s="6" t="s">
        <v>5219</v>
      </c>
      <c r="EOA5" s="6" t="s">
        <v>5220</v>
      </c>
      <c r="EOB5" s="6" t="s">
        <v>5221</v>
      </c>
      <c r="EOC5" s="6" t="s">
        <v>5222</v>
      </c>
      <c r="EOD5" s="6" t="s">
        <v>5223</v>
      </c>
      <c r="EOE5" s="6" t="s">
        <v>5224</v>
      </c>
      <c r="EOF5" s="6" t="s">
        <v>5225</v>
      </c>
      <c r="EOG5" s="6" t="s">
        <v>5226</v>
      </c>
      <c r="EOH5" s="6" t="s">
        <v>5227</v>
      </c>
      <c r="EOI5" s="6" t="s">
        <v>5228</v>
      </c>
      <c r="EOJ5" s="6" t="s">
        <v>5229</v>
      </c>
      <c r="EOK5" s="6" t="s">
        <v>5230</v>
      </c>
      <c r="EOL5" s="6" t="s">
        <v>5231</v>
      </c>
      <c r="EOM5" s="6" t="s">
        <v>5232</v>
      </c>
      <c r="EON5" s="6" t="s">
        <v>5233</v>
      </c>
      <c r="EOO5" s="6" t="s">
        <v>5234</v>
      </c>
      <c r="EOP5" s="6" t="s">
        <v>5235</v>
      </c>
      <c r="EOQ5" s="6" t="s">
        <v>5236</v>
      </c>
      <c r="EOR5" s="6" t="s">
        <v>5237</v>
      </c>
      <c r="EOS5" s="6" t="s">
        <v>5238</v>
      </c>
      <c r="EOT5" s="6" t="s">
        <v>5239</v>
      </c>
      <c r="EOU5" s="6" t="s">
        <v>5240</v>
      </c>
      <c r="EOV5" s="6" t="s">
        <v>5241</v>
      </c>
      <c r="EOW5" s="6" t="s">
        <v>5242</v>
      </c>
      <c r="EOX5" s="6" t="s">
        <v>5243</v>
      </c>
      <c r="EOY5" s="6" t="s">
        <v>5244</v>
      </c>
      <c r="EOZ5" s="6" t="s">
        <v>5245</v>
      </c>
      <c r="EPA5" s="6" t="s">
        <v>5246</v>
      </c>
      <c r="EPB5" s="6" t="s">
        <v>5247</v>
      </c>
      <c r="EPC5" s="6" t="s">
        <v>5248</v>
      </c>
      <c r="EPD5" s="6" t="s">
        <v>5249</v>
      </c>
      <c r="EPE5" s="6" t="s">
        <v>5250</v>
      </c>
      <c r="EPF5" s="6" t="s">
        <v>5251</v>
      </c>
      <c r="EPG5" s="6" t="s">
        <v>5252</v>
      </c>
      <c r="EPH5" s="6" t="s">
        <v>5253</v>
      </c>
      <c r="EPI5" s="6" t="s">
        <v>5254</v>
      </c>
      <c r="EPJ5" s="6" t="s">
        <v>5255</v>
      </c>
      <c r="EPK5" s="6" t="s">
        <v>5256</v>
      </c>
      <c r="EPL5" s="6" t="s">
        <v>5257</v>
      </c>
      <c r="EPM5" s="6" t="s">
        <v>5258</v>
      </c>
      <c r="EPN5" s="6" t="s">
        <v>5259</v>
      </c>
      <c r="EPO5" s="6" t="s">
        <v>5260</v>
      </c>
      <c r="EPP5" s="6" t="s">
        <v>5261</v>
      </c>
      <c r="EPQ5" s="6" t="s">
        <v>5262</v>
      </c>
      <c r="EPR5" s="6" t="s">
        <v>5263</v>
      </c>
      <c r="EPS5" s="6" t="s">
        <v>5264</v>
      </c>
      <c r="EPT5" s="6" t="s">
        <v>5265</v>
      </c>
      <c r="EPU5" s="6" t="s">
        <v>5266</v>
      </c>
      <c r="EPV5" s="6" t="s">
        <v>5267</v>
      </c>
      <c r="EPW5" s="6" t="s">
        <v>5268</v>
      </c>
      <c r="EPX5" s="6" t="s">
        <v>5269</v>
      </c>
      <c r="EPY5" s="6" t="s">
        <v>5270</v>
      </c>
      <c r="EPZ5" s="6" t="s">
        <v>5271</v>
      </c>
      <c r="EQA5" s="6" t="s">
        <v>5272</v>
      </c>
      <c r="EQB5" s="6" t="s">
        <v>5273</v>
      </c>
      <c r="EQC5" s="6" t="s">
        <v>5274</v>
      </c>
      <c r="EQD5" s="6" t="s">
        <v>5275</v>
      </c>
      <c r="EQE5" s="6" t="s">
        <v>5276</v>
      </c>
      <c r="EQF5" s="6" t="s">
        <v>5277</v>
      </c>
      <c r="EQG5" s="6" t="s">
        <v>5278</v>
      </c>
      <c r="EQH5" s="6" t="s">
        <v>5279</v>
      </c>
      <c r="EQI5" s="6" t="s">
        <v>5280</v>
      </c>
      <c r="EQJ5" s="6" t="s">
        <v>5281</v>
      </c>
      <c r="EQK5" s="6" t="s">
        <v>5282</v>
      </c>
      <c r="EQL5" s="6" t="s">
        <v>5283</v>
      </c>
      <c r="EQM5" s="6" t="s">
        <v>5284</v>
      </c>
      <c r="EQN5" s="6" t="s">
        <v>5285</v>
      </c>
      <c r="EQO5" s="6" t="s">
        <v>5286</v>
      </c>
      <c r="EQP5" s="6" t="s">
        <v>5287</v>
      </c>
      <c r="EQQ5" s="6" t="s">
        <v>5288</v>
      </c>
      <c r="EQR5" s="6" t="s">
        <v>5289</v>
      </c>
      <c r="EQS5" s="6" t="s">
        <v>5290</v>
      </c>
      <c r="EQT5" s="6" t="s">
        <v>5291</v>
      </c>
      <c r="EQU5" s="6" t="s">
        <v>5292</v>
      </c>
      <c r="EQV5" s="6" t="s">
        <v>5293</v>
      </c>
      <c r="EQW5" s="6" t="s">
        <v>5294</v>
      </c>
      <c r="EQX5" s="6" t="s">
        <v>5295</v>
      </c>
      <c r="EQY5" s="6" t="s">
        <v>5296</v>
      </c>
      <c r="EQZ5" s="6" t="s">
        <v>5297</v>
      </c>
      <c r="ERA5" s="6" t="s">
        <v>5298</v>
      </c>
      <c r="ERB5" s="6" t="s">
        <v>5299</v>
      </c>
      <c r="ERC5" s="6" t="s">
        <v>5300</v>
      </c>
      <c r="ERD5" s="6" t="s">
        <v>5301</v>
      </c>
      <c r="ERE5" s="6" t="s">
        <v>5302</v>
      </c>
      <c r="ERF5" s="6" t="s">
        <v>5303</v>
      </c>
      <c r="ERG5" s="6" t="s">
        <v>5304</v>
      </c>
      <c r="ERH5" s="6" t="s">
        <v>5305</v>
      </c>
      <c r="ERI5" s="6" t="s">
        <v>5306</v>
      </c>
      <c r="ERJ5" s="6" t="s">
        <v>5307</v>
      </c>
      <c r="ERK5" s="6" t="s">
        <v>5308</v>
      </c>
      <c r="ERL5" s="6" t="s">
        <v>5309</v>
      </c>
      <c r="ERM5" s="6" t="s">
        <v>5310</v>
      </c>
      <c r="ERN5" s="6" t="s">
        <v>5311</v>
      </c>
      <c r="ERO5" s="6" t="s">
        <v>5312</v>
      </c>
      <c r="ERP5" s="6" t="s">
        <v>5313</v>
      </c>
      <c r="ERQ5" s="6" t="s">
        <v>5314</v>
      </c>
      <c r="ERR5" s="6" t="s">
        <v>5315</v>
      </c>
      <c r="ERS5" s="6" t="s">
        <v>5316</v>
      </c>
      <c r="ERT5" s="6" t="s">
        <v>5317</v>
      </c>
      <c r="ERU5" s="6" t="s">
        <v>5318</v>
      </c>
      <c r="ERV5" s="6" t="s">
        <v>5319</v>
      </c>
      <c r="ERW5" s="6" t="s">
        <v>5320</v>
      </c>
      <c r="ERX5" s="6" t="s">
        <v>5321</v>
      </c>
      <c r="ERY5" s="6" t="s">
        <v>5322</v>
      </c>
      <c r="ERZ5" s="6" t="s">
        <v>5323</v>
      </c>
      <c r="ESA5" s="6" t="s">
        <v>5324</v>
      </c>
      <c r="ESB5" s="6" t="s">
        <v>5325</v>
      </c>
      <c r="ESC5" s="6" t="s">
        <v>5326</v>
      </c>
      <c r="ESD5" s="6" t="s">
        <v>5327</v>
      </c>
      <c r="ESE5" s="6" t="s">
        <v>5328</v>
      </c>
      <c r="ESF5" s="6" t="s">
        <v>5329</v>
      </c>
      <c r="ESG5" s="6" t="s">
        <v>5330</v>
      </c>
      <c r="ESH5" s="6" t="s">
        <v>5331</v>
      </c>
      <c r="ESI5" s="6" t="s">
        <v>5332</v>
      </c>
      <c r="ESJ5" s="6" t="s">
        <v>5333</v>
      </c>
      <c r="ESK5" s="6" t="s">
        <v>5334</v>
      </c>
      <c r="ESL5" s="6" t="s">
        <v>5335</v>
      </c>
      <c r="ESM5" s="6" t="s">
        <v>5336</v>
      </c>
      <c r="ESN5" s="6" t="s">
        <v>5337</v>
      </c>
      <c r="ESO5" s="6" t="s">
        <v>5338</v>
      </c>
      <c r="ESP5" s="6" t="s">
        <v>5339</v>
      </c>
      <c r="ESQ5" s="6" t="s">
        <v>5340</v>
      </c>
      <c r="ESR5" s="6" t="s">
        <v>5341</v>
      </c>
      <c r="ESS5" s="6" t="s">
        <v>5342</v>
      </c>
      <c r="EST5" s="6" t="s">
        <v>5343</v>
      </c>
      <c r="ESU5" s="6" t="s">
        <v>5344</v>
      </c>
      <c r="ESV5" s="6" t="s">
        <v>5345</v>
      </c>
      <c r="ESW5" s="6" t="s">
        <v>5346</v>
      </c>
      <c r="ESX5" s="6" t="s">
        <v>5347</v>
      </c>
      <c r="ESY5" s="6" t="s">
        <v>5348</v>
      </c>
      <c r="ESZ5" s="6" t="s">
        <v>5349</v>
      </c>
      <c r="ETA5" s="6" t="s">
        <v>5350</v>
      </c>
      <c r="ETB5" s="6" t="s">
        <v>5351</v>
      </c>
      <c r="ETC5" s="6" t="s">
        <v>5352</v>
      </c>
      <c r="ETD5" s="6" t="s">
        <v>5353</v>
      </c>
      <c r="ETE5" s="6" t="s">
        <v>5354</v>
      </c>
      <c r="ETF5" s="6" t="s">
        <v>5355</v>
      </c>
      <c r="ETG5" s="6" t="s">
        <v>5356</v>
      </c>
      <c r="ETH5" s="6" t="s">
        <v>5357</v>
      </c>
      <c r="ETI5" s="6" t="s">
        <v>5358</v>
      </c>
      <c r="ETJ5" s="6" t="s">
        <v>5359</v>
      </c>
      <c r="ETK5" s="6" t="s">
        <v>5360</v>
      </c>
      <c r="ETL5" s="6" t="s">
        <v>5361</v>
      </c>
      <c r="ETM5" s="6" t="s">
        <v>5362</v>
      </c>
      <c r="ETN5" s="6" t="s">
        <v>5363</v>
      </c>
      <c r="ETO5" s="6" t="s">
        <v>5364</v>
      </c>
      <c r="ETP5" s="6" t="s">
        <v>5365</v>
      </c>
      <c r="ETQ5" s="6" t="s">
        <v>5366</v>
      </c>
      <c r="ETR5" s="6" t="s">
        <v>5367</v>
      </c>
      <c r="ETS5" s="6" t="s">
        <v>5368</v>
      </c>
      <c r="ETT5" s="6" t="s">
        <v>5369</v>
      </c>
      <c r="ETU5" s="6" t="s">
        <v>5370</v>
      </c>
      <c r="ETV5" s="6" t="s">
        <v>5371</v>
      </c>
      <c r="ETW5" s="6" t="s">
        <v>5372</v>
      </c>
      <c r="ETX5" s="6" t="s">
        <v>5373</v>
      </c>
      <c r="ETY5" s="6" t="s">
        <v>5374</v>
      </c>
      <c r="ETZ5" s="6" t="s">
        <v>5375</v>
      </c>
      <c r="EUA5" s="6" t="s">
        <v>5376</v>
      </c>
      <c r="EUB5" s="6" t="s">
        <v>5377</v>
      </c>
      <c r="EUC5" s="6" t="s">
        <v>5378</v>
      </c>
      <c r="EUD5" s="6" t="s">
        <v>5379</v>
      </c>
      <c r="EUE5" s="6" t="s">
        <v>5380</v>
      </c>
      <c r="EUF5" s="6" t="s">
        <v>5381</v>
      </c>
      <c r="EUG5" s="6" t="s">
        <v>5382</v>
      </c>
      <c r="EUH5" s="6" t="s">
        <v>5383</v>
      </c>
      <c r="EUI5" s="6" t="s">
        <v>5384</v>
      </c>
      <c r="EUJ5" s="6" t="s">
        <v>5385</v>
      </c>
      <c r="EUK5" s="6" t="s">
        <v>5386</v>
      </c>
      <c r="EUL5" s="6" t="s">
        <v>5387</v>
      </c>
      <c r="EUM5" s="6" t="s">
        <v>5388</v>
      </c>
      <c r="EUN5" s="6" t="s">
        <v>5389</v>
      </c>
      <c r="EUO5" s="6" t="s">
        <v>5390</v>
      </c>
      <c r="EUP5" s="6" t="s">
        <v>5391</v>
      </c>
      <c r="EUQ5" s="6" t="s">
        <v>5392</v>
      </c>
      <c r="EUR5" s="6" t="s">
        <v>5393</v>
      </c>
      <c r="EUS5" s="6" t="s">
        <v>5394</v>
      </c>
      <c r="EUT5" s="6" t="s">
        <v>5395</v>
      </c>
      <c r="EUU5" s="6" t="s">
        <v>5396</v>
      </c>
      <c r="EUV5" s="6" t="s">
        <v>5397</v>
      </c>
      <c r="EUW5" s="6" t="s">
        <v>5398</v>
      </c>
      <c r="EUX5" s="6" t="s">
        <v>5399</v>
      </c>
      <c r="EUY5" s="6" t="s">
        <v>5400</v>
      </c>
      <c r="EUZ5" s="6" t="s">
        <v>5401</v>
      </c>
      <c r="EVA5" s="6" t="s">
        <v>5402</v>
      </c>
      <c r="EVB5" s="6" t="s">
        <v>5403</v>
      </c>
      <c r="EVC5" s="6" t="s">
        <v>5404</v>
      </c>
      <c r="EVD5" s="6" t="s">
        <v>5405</v>
      </c>
      <c r="EVE5" s="6" t="s">
        <v>5406</v>
      </c>
      <c r="EVF5" s="6" t="s">
        <v>5407</v>
      </c>
      <c r="EVG5" s="6" t="s">
        <v>5408</v>
      </c>
      <c r="EVH5" s="6" t="s">
        <v>5409</v>
      </c>
      <c r="EVI5" s="6" t="s">
        <v>5410</v>
      </c>
      <c r="EVJ5" s="6" t="s">
        <v>5411</v>
      </c>
      <c r="EVK5" s="6" t="s">
        <v>5412</v>
      </c>
      <c r="EVL5" s="6" t="s">
        <v>5413</v>
      </c>
      <c r="EVM5" s="6" t="s">
        <v>5414</v>
      </c>
      <c r="EVN5" s="6" t="s">
        <v>5415</v>
      </c>
      <c r="EVO5" s="6" t="s">
        <v>5416</v>
      </c>
      <c r="EVP5" s="6" t="s">
        <v>5417</v>
      </c>
      <c r="EVQ5" s="6" t="s">
        <v>5418</v>
      </c>
      <c r="EVR5" s="6" t="s">
        <v>5419</v>
      </c>
      <c r="EVS5" s="6" t="s">
        <v>5420</v>
      </c>
      <c r="EVT5" s="6" t="s">
        <v>5421</v>
      </c>
      <c r="EVU5" s="6" t="s">
        <v>5422</v>
      </c>
      <c r="EVV5" s="6" t="s">
        <v>5423</v>
      </c>
      <c r="EVW5" s="6" t="s">
        <v>5424</v>
      </c>
      <c r="EVX5" s="6" t="s">
        <v>5425</v>
      </c>
      <c r="EVY5" s="6" t="s">
        <v>5426</v>
      </c>
      <c r="EVZ5" s="6" t="s">
        <v>5427</v>
      </c>
      <c r="EWA5" s="6" t="s">
        <v>5428</v>
      </c>
      <c r="EWB5" s="6" t="s">
        <v>5429</v>
      </c>
      <c r="EWC5" s="6" t="s">
        <v>5430</v>
      </c>
      <c r="EWD5" s="6" t="s">
        <v>5431</v>
      </c>
      <c r="EWE5" s="6" t="s">
        <v>5432</v>
      </c>
      <c r="EWF5" s="6" t="s">
        <v>5433</v>
      </c>
      <c r="EWG5" s="6" t="s">
        <v>5434</v>
      </c>
      <c r="EWH5" s="6" t="s">
        <v>5435</v>
      </c>
      <c r="EWI5" s="6" t="s">
        <v>5436</v>
      </c>
      <c r="EWJ5" s="6" t="s">
        <v>5437</v>
      </c>
      <c r="EWK5" s="6" t="s">
        <v>5438</v>
      </c>
      <c r="EWL5" s="6" t="s">
        <v>5439</v>
      </c>
      <c r="EWM5" s="6" t="s">
        <v>5440</v>
      </c>
      <c r="EWN5" s="6" t="s">
        <v>5441</v>
      </c>
      <c r="EWO5" s="6" t="s">
        <v>5442</v>
      </c>
      <c r="EWP5" s="6" t="s">
        <v>5443</v>
      </c>
      <c r="EWQ5" s="6" t="s">
        <v>5444</v>
      </c>
      <c r="EWR5" s="6" t="s">
        <v>5445</v>
      </c>
      <c r="EWS5" s="6" t="s">
        <v>5446</v>
      </c>
      <c r="EWT5" s="6" t="s">
        <v>5447</v>
      </c>
      <c r="EWU5" s="6" t="s">
        <v>5448</v>
      </c>
      <c r="EWV5" s="6" t="s">
        <v>5449</v>
      </c>
      <c r="EWW5" s="6" t="s">
        <v>5450</v>
      </c>
      <c r="EWX5" s="6" t="s">
        <v>5451</v>
      </c>
      <c r="EWY5" s="6" t="s">
        <v>5452</v>
      </c>
      <c r="EWZ5" s="6" t="s">
        <v>5453</v>
      </c>
      <c r="EXA5" s="6" t="s">
        <v>5454</v>
      </c>
      <c r="EXB5" s="6" t="s">
        <v>5455</v>
      </c>
      <c r="EXC5" s="6" t="s">
        <v>5456</v>
      </c>
      <c r="EXD5" s="6" t="s">
        <v>5457</v>
      </c>
      <c r="EXE5" s="6" t="s">
        <v>5458</v>
      </c>
      <c r="EXF5" s="6" t="s">
        <v>5459</v>
      </c>
      <c r="EXG5" s="6" t="s">
        <v>5460</v>
      </c>
      <c r="EXH5" s="6" t="s">
        <v>5461</v>
      </c>
      <c r="EXI5" s="6" t="s">
        <v>5462</v>
      </c>
      <c r="EXJ5" s="6" t="s">
        <v>5463</v>
      </c>
      <c r="EXK5" s="6" t="s">
        <v>5464</v>
      </c>
      <c r="EXL5" s="6" t="s">
        <v>5465</v>
      </c>
      <c r="EXM5" s="6" t="s">
        <v>5466</v>
      </c>
      <c r="EXN5" s="6" t="s">
        <v>5467</v>
      </c>
      <c r="EXO5" s="6" t="s">
        <v>5468</v>
      </c>
      <c r="EXP5" s="6" t="s">
        <v>5469</v>
      </c>
      <c r="EXQ5" s="6" t="s">
        <v>5470</v>
      </c>
      <c r="EXR5" s="6" t="s">
        <v>5471</v>
      </c>
      <c r="EXS5" s="6" t="s">
        <v>5472</v>
      </c>
      <c r="EXT5" s="6" t="s">
        <v>5473</v>
      </c>
      <c r="EXU5" s="6" t="s">
        <v>5474</v>
      </c>
      <c r="EXV5" s="6" t="s">
        <v>5475</v>
      </c>
      <c r="EXW5" s="6" t="s">
        <v>5476</v>
      </c>
      <c r="EXX5" s="6" t="s">
        <v>5477</v>
      </c>
      <c r="EXY5" s="6" t="s">
        <v>5478</v>
      </c>
      <c r="EXZ5" s="6" t="s">
        <v>5479</v>
      </c>
      <c r="EYA5" s="6" t="s">
        <v>5480</v>
      </c>
      <c r="EYB5" s="6" t="s">
        <v>5481</v>
      </c>
      <c r="EYC5" s="6" t="s">
        <v>5482</v>
      </c>
      <c r="EYD5" s="6" t="s">
        <v>5483</v>
      </c>
      <c r="EYE5" s="6" t="s">
        <v>5484</v>
      </c>
      <c r="EYF5" s="6" t="s">
        <v>5485</v>
      </c>
      <c r="EYG5" s="6" t="s">
        <v>5486</v>
      </c>
      <c r="EYH5" s="6" t="s">
        <v>5487</v>
      </c>
      <c r="EYI5" s="6" t="s">
        <v>5488</v>
      </c>
      <c r="EYJ5" s="6" t="s">
        <v>5489</v>
      </c>
      <c r="EYK5" s="6" t="s">
        <v>5490</v>
      </c>
      <c r="EYL5" s="6" t="s">
        <v>5491</v>
      </c>
      <c r="EYM5" s="6" t="s">
        <v>5492</v>
      </c>
      <c r="EYN5" s="6" t="s">
        <v>5493</v>
      </c>
      <c r="EYO5" s="6" t="s">
        <v>5494</v>
      </c>
      <c r="EYP5" s="6" t="s">
        <v>5495</v>
      </c>
      <c r="EYQ5" s="6" t="s">
        <v>5496</v>
      </c>
      <c r="EYR5" s="6" t="s">
        <v>5497</v>
      </c>
      <c r="EYS5" s="6" t="s">
        <v>5498</v>
      </c>
      <c r="EYT5" s="6" t="s">
        <v>5499</v>
      </c>
      <c r="EYU5" s="6" t="s">
        <v>5500</v>
      </c>
      <c r="EYV5" s="6" t="s">
        <v>5501</v>
      </c>
      <c r="EYW5" s="6" t="s">
        <v>5502</v>
      </c>
      <c r="EYX5" s="6" t="s">
        <v>5503</v>
      </c>
      <c r="EYY5" s="6" t="s">
        <v>5504</v>
      </c>
      <c r="EYZ5" s="6" t="s">
        <v>5505</v>
      </c>
      <c r="EZA5" s="6" t="s">
        <v>5506</v>
      </c>
      <c r="EZB5" s="6" t="s">
        <v>5507</v>
      </c>
      <c r="EZC5" s="6" t="s">
        <v>5508</v>
      </c>
      <c r="EZD5" s="6" t="s">
        <v>5509</v>
      </c>
      <c r="EZE5" s="6" t="s">
        <v>5510</v>
      </c>
      <c r="EZF5" s="6" t="s">
        <v>5511</v>
      </c>
      <c r="EZG5" s="6" t="s">
        <v>5512</v>
      </c>
      <c r="EZH5" s="6" t="s">
        <v>5513</v>
      </c>
      <c r="EZI5" s="6" t="s">
        <v>5514</v>
      </c>
      <c r="EZJ5" s="6" t="s">
        <v>5515</v>
      </c>
      <c r="EZK5" s="6" t="s">
        <v>5516</v>
      </c>
      <c r="EZL5" s="6" t="s">
        <v>5517</v>
      </c>
      <c r="EZM5" s="6" t="s">
        <v>5518</v>
      </c>
      <c r="EZN5" s="6" t="s">
        <v>5519</v>
      </c>
      <c r="EZO5" s="6" t="s">
        <v>5520</v>
      </c>
      <c r="EZP5" s="6" t="s">
        <v>5521</v>
      </c>
      <c r="EZQ5" s="6" t="s">
        <v>5522</v>
      </c>
      <c r="EZR5" s="6" t="s">
        <v>5523</v>
      </c>
      <c r="EZS5" s="6" t="s">
        <v>5524</v>
      </c>
      <c r="EZT5" s="6" t="s">
        <v>5525</v>
      </c>
      <c r="EZU5" s="6" t="s">
        <v>5526</v>
      </c>
      <c r="EZV5" s="6" t="s">
        <v>5527</v>
      </c>
      <c r="EZW5" s="6" t="s">
        <v>5528</v>
      </c>
      <c r="EZX5" s="6" t="s">
        <v>5529</v>
      </c>
      <c r="EZY5" s="6" t="s">
        <v>5530</v>
      </c>
      <c r="EZZ5" s="6" t="s">
        <v>5531</v>
      </c>
      <c r="FAA5" s="6" t="s">
        <v>5532</v>
      </c>
      <c r="FAB5" s="6" t="s">
        <v>5533</v>
      </c>
      <c r="FAC5" s="6" t="s">
        <v>5534</v>
      </c>
      <c r="FAD5" s="6" t="s">
        <v>5535</v>
      </c>
      <c r="FAE5" s="6" t="s">
        <v>5536</v>
      </c>
      <c r="FAF5" s="6" t="s">
        <v>5537</v>
      </c>
      <c r="FAG5" s="6" t="s">
        <v>5538</v>
      </c>
      <c r="FAH5" s="6" t="s">
        <v>5539</v>
      </c>
      <c r="FAI5" s="6" t="s">
        <v>5540</v>
      </c>
      <c r="FAJ5" s="6" t="s">
        <v>5541</v>
      </c>
      <c r="FAK5" s="6" t="s">
        <v>5542</v>
      </c>
      <c r="FAL5" s="6" t="s">
        <v>5543</v>
      </c>
      <c r="FAM5" s="6" t="s">
        <v>5544</v>
      </c>
      <c r="FAN5" s="6" t="s">
        <v>5545</v>
      </c>
      <c r="FAO5" s="6" t="s">
        <v>5546</v>
      </c>
      <c r="FAP5" s="6" t="s">
        <v>5547</v>
      </c>
      <c r="FAQ5" s="6" t="s">
        <v>5548</v>
      </c>
      <c r="FAR5" s="6" t="s">
        <v>5549</v>
      </c>
      <c r="FAS5" s="6" t="s">
        <v>5550</v>
      </c>
      <c r="FAT5" s="6" t="s">
        <v>5551</v>
      </c>
      <c r="FAU5" s="6" t="s">
        <v>5552</v>
      </c>
      <c r="FAV5" s="6" t="s">
        <v>5553</v>
      </c>
      <c r="FAW5" s="6" t="s">
        <v>5554</v>
      </c>
      <c r="FAX5" s="6" t="s">
        <v>5555</v>
      </c>
      <c r="FAY5" s="6" t="s">
        <v>5556</v>
      </c>
      <c r="FAZ5" s="6" t="s">
        <v>5557</v>
      </c>
      <c r="FBA5" s="6" t="s">
        <v>5558</v>
      </c>
      <c r="FBB5" s="6" t="s">
        <v>5559</v>
      </c>
      <c r="FBC5" s="6" t="s">
        <v>5560</v>
      </c>
      <c r="FBD5" s="6" t="s">
        <v>5561</v>
      </c>
      <c r="FBE5" s="6" t="s">
        <v>5562</v>
      </c>
      <c r="FBF5" s="6" t="s">
        <v>5563</v>
      </c>
      <c r="FBG5" s="6" t="s">
        <v>5564</v>
      </c>
      <c r="FBH5" s="6" t="s">
        <v>5565</v>
      </c>
      <c r="FBI5" s="6" t="s">
        <v>5566</v>
      </c>
      <c r="FBJ5" s="6" t="s">
        <v>5567</v>
      </c>
      <c r="FBK5" s="6" t="s">
        <v>5568</v>
      </c>
      <c r="FBL5" s="6" t="s">
        <v>5569</v>
      </c>
      <c r="FBM5" s="6" t="s">
        <v>5570</v>
      </c>
      <c r="FBN5" s="6" t="s">
        <v>5571</v>
      </c>
      <c r="FBO5" s="6" t="s">
        <v>5572</v>
      </c>
      <c r="FBP5" s="6" t="s">
        <v>5573</v>
      </c>
      <c r="FBQ5" s="6" t="s">
        <v>5574</v>
      </c>
      <c r="FBR5" s="6" t="s">
        <v>5575</v>
      </c>
      <c r="FBS5" s="6" t="s">
        <v>5576</v>
      </c>
      <c r="FBT5" s="6" t="s">
        <v>5577</v>
      </c>
      <c r="FBU5" s="6" t="s">
        <v>5578</v>
      </c>
      <c r="FBV5" s="6" t="s">
        <v>5579</v>
      </c>
      <c r="FBW5" s="6" t="s">
        <v>5580</v>
      </c>
      <c r="FBX5" s="6" t="s">
        <v>5581</v>
      </c>
      <c r="FBY5" s="6" t="s">
        <v>5582</v>
      </c>
      <c r="FBZ5" s="6" t="s">
        <v>5583</v>
      </c>
      <c r="FCA5" s="6" t="s">
        <v>5584</v>
      </c>
      <c r="FCB5" s="6" t="s">
        <v>5585</v>
      </c>
      <c r="FCC5" s="6" t="s">
        <v>5586</v>
      </c>
      <c r="FCD5" s="6" t="s">
        <v>5587</v>
      </c>
      <c r="FCE5" s="6" t="s">
        <v>5588</v>
      </c>
      <c r="FCF5" s="6" t="s">
        <v>5589</v>
      </c>
      <c r="FCG5" s="6" t="s">
        <v>5590</v>
      </c>
      <c r="FCH5" s="6" t="s">
        <v>5591</v>
      </c>
      <c r="FCI5" s="6" t="s">
        <v>5592</v>
      </c>
      <c r="FCJ5" s="6" t="s">
        <v>5593</v>
      </c>
      <c r="FCK5" s="6" t="s">
        <v>5594</v>
      </c>
      <c r="FCL5" s="6" t="s">
        <v>5595</v>
      </c>
      <c r="FCM5" s="6" t="s">
        <v>5596</v>
      </c>
      <c r="FCN5" s="6" t="s">
        <v>5597</v>
      </c>
      <c r="FCO5" s="6" t="s">
        <v>5598</v>
      </c>
      <c r="FCP5" s="6" t="s">
        <v>5599</v>
      </c>
      <c r="FCQ5" s="6" t="s">
        <v>5600</v>
      </c>
      <c r="FCR5" s="6" t="s">
        <v>5601</v>
      </c>
      <c r="FCS5" s="6" t="s">
        <v>5602</v>
      </c>
      <c r="FCT5" s="6" t="s">
        <v>5603</v>
      </c>
      <c r="FCU5" s="6" t="s">
        <v>5604</v>
      </c>
      <c r="FCV5" s="6" t="s">
        <v>5605</v>
      </c>
      <c r="FCW5" s="6" t="s">
        <v>5606</v>
      </c>
      <c r="FCX5" s="6" t="s">
        <v>5607</v>
      </c>
      <c r="FCY5" s="6" t="s">
        <v>5608</v>
      </c>
      <c r="FCZ5" s="6" t="s">
        <v>5609</v>
      </c>
      <c r="FDA5" s="6" t="s">
        <v>5610</v>
      </c>
      <c r="FDB5" s="6" t="s">
        <v>5611</v>
      </c>
      <c r="FDC5" s="6" t="s">
        <v>5612</v>
      </c>
      <c r="FDD5" s="6" t="s">
        <v>5613</v>
      </c>
      <c r="FDE5" s="6" t="s">
        <v>5614</v>
      </c>
      <c r="FDF5" s="6" t="s">
        <v>5615</v>
      </c>
      <c r="FDG5" s="6" t="s">
        <v>5616</v>
      </c>
      <c r="FDH5" s="6" t="s">
        <v>5617</v>
      </c>
      <c r="FDI5" s="6" t="s">
        <v>5618</v>
      </c>
      <c r="FDJ5" s="6" t="s">
        <v>5619</v>
      </c>
      <c r="FDK5" s="6" t="s">
        <v>5620</v>
      </c>
      <c r="FDL5" s="6" t="s">
        <v>5621</v>
      </c>
      <c r="FDM5" s="6" t="s">
        <v>5622</v>
      </c>
      <c r="FDN5" s="6" t="s">
        <v>5623</v>
      </c>
      <c r="FDO5" s="6" t="s">
        <v>5624</v>
      </c>
      <c r="FDP5" s="6" t="s">
        <v>5625</v>
      </c>
      <c r="FDQ5" s="6" t="s">
        <v>5626</v>
      </c>
      <c r="FDR5" s="6" t="s">
        <v>5627</v>
      </c>
      <c r="FDS5" s="6" t="s">
        <v>5628</v>
      </c>
      <c r="FDT5" s="6" t="s">
        <v>5629</v>
      </c>
      <c r="FDU5" s="6" t="s">
        <v>5630</v>
      </c>
      <c r="FDV5" s="6" t="s">
        <v>5631</v>
      </c>
      <c r="FDW5" s="6" t="s">
        <v>5632</v>
      </c>
      <c r="FDX5" s="6" t="s">
        <v>5633</v>
      </c>
      <c r="FDY5" s="6" t="s">
        <v>5634</v>
      </c>
      <c r="FDZ5" s="6" t="s">
        <v>5635</v>
      </c>
      <c r="FEA5" s="6" t="s">
        <v>5636</v>
      </c>
      <c r="FEB5" s="6" t="s">
        <v>5637</v>
      </c>
      <c r="FEC5" s="6" t="s">
        <v>5638</v>
      </c>
      <c r="FED5" s="6" t="s">
        <v>5639</v>
      </c>
      <c r="FEE5" s="6" t="s">
        <v>5640</v>
      </c>
      <c r="FEF5" s="6" t="s">
        <v>5641</v>
      </c>
      <c r="FEG5" s="6" t="s">
        <v>5642</v>
      </c>
      <c r="FEH5" s="6" t="s">
        <v>5643</v>
      </c>
      <c r="FEI5" s="6" t="s">
        <v>5644</v>
      </c>
      <c r="FEJ5" s="6" t="s">
        <v>5645</v>
      </c>
      <c r="FEK5" s="6" t="s">
        <v>5646</v>
      </c>
      <c r="FEL5" s="6" t="s">
        <v>5647</v>
      </c>
      <c r="FEM5" s="6" t="s">
        <v>5648</v>
      </c>
      <c r="FEN5" s="6" t="s">
        <v>5649</v>
      </c>
      <c r="FEO5" s="6" t="s">
        <v>5650</v>
      </c>
      <c r="FEP5" s="6" t="s">
        <v>5651</v>
      </c>
      <c r="FEQ5" s="6" t="s">
        <v>5652</v>
      </c>
      <c r="FER5" s="6" t="s">
        <v>5653</v>
      </c>
      <c r="FES5" s="6" t="s">
        <v>5654</v>
      </c>
      <c r="FET5" s="6" t="s">
        <v>5655</v>
      </c>
      <c r="FEU5" s="6" t="s">
        <v>5656</v>
      </c>
      <c r="FEV5" s="6" t="s">
        <v>5657</v>
      </c>
      <c r="FEW5" s="6" t="s">
        <v>5658</v>
      </c>
      <c r="FEX5" s="6" t="s">
        <v>5659</v>
      </c>
      <c r="FEY5" s="6" t="s">
        <v>5660</v>
      </c>
      <c r="FEZ5" s="6" t="s">
        <v>5661</v>
      </c>
      <c r="FFA5" s="6" t="s">
        <v>5662</v>
      </c>
      <c r="FFB5" s="6" t="s">
        <v>5663</v>
      </c>
      <c r="FFC5" s="6" t="s">
        <v>5664</v>
      </c>
      <c r="FFD5" s="6" t="s">
        <v>5665</v>
      </c>
      <c r="FFE5" s="6" t="s">
        <v>5666</v>
      </c>
      <c r="FFF5" s="6" t="s">
        <v>5667</v>
      </c>
      <c r="FFG5" s="6" t="s">
        <v>5668</v>
      </c>
      <c r="FFH5" s="6" t="s">
        <v>5669</v>
      </c>
      <c r="FFI5" s="6" t="s">
        <v>5670</v>
      </c>
      <c r="FFJ5" s="6" t="s">
        <v>5671</v>
      </c>
      <c r="FFK5" s="6" t="s">
        <v>5672</v>
      </c>
      <c r="FFL5" s="6" t="s">
        <v>5673</v>
      </c>
      <c r="FFM5" s="6" t="s">
        <v>5674</v>
      </c>
      <c r="FFN5" s="6" t="s">
        <v>5675</v>
      </c>
      <c r="FFO5" s="6" t="s">
        <v>5676</v>
      </c>
      <c r="FFP5" s="6" t="s">
        <v>5677</v>
      </c>
      <c r="FFQ5" s="6" t="s">
        <v>5678</v>
      </c>
      <c r="FFR5" s="6" t="s">
        <v>5679</v>
      </c>
      <c r="FFS5" s="6" t="s">
        <v>5680</v>
      </c>
      <c r="FFT5" s="6" t="s">
        <v>5681</v>
      </c>
      <c r="FFU5" s="6" t="s">
        <v>5682</v>
      </c>
      <c r="FFV5" s="6" t="s">
        <v>5683</v>
      </c>
      <c r="FFW5" s="6" t="s">
        <v>5684</v>
      </c>
      <c r="FFX5" s="6" t="s">
        <v>5685</v>
      </c>
      <c r="FFY5" s="6" t="s">
        <v>5686</v>
      </c>
      <c r="FFZ5" s="6" t="s">
        <v>5687</v>
      </c>
      <c r="FGA5" s="6" t="s">
        <v>5688</v>
      </c>
      <c r="FGB5" s="6" t="s">
        <v>5689</v>
      </c>
      <c r="FGC5" s="6" t="s">
        <v>5690</v>
      </c>
      <c r="FGD5" s="6" t="s">
        <v>5691</v>
      </c>
      <c r="FGE5" s="6" t="s">
        <v>5692</v>
      </c>
      <c r="FGF5" s="6" t="s">
        <v>5693</v>
      </c>
      <c r="FGG5" s="6" t="s">
        <v>5694</v>
      </c>
      <c r="FGH5" s="6" t="s">
        <v>5695</v>
      </c>
      <c r="FGI5" s="6" t="s">
        <v>5696</v>
      </c>
      <c r="FGJ5" s="6" t="s">
        <v>5697</v>
      </c>
      <c r="FGK5" s="6" t="s">
        <v>5698</v>
      </c>
      <c r="FGL5" s="6" t="s">
        <v>5699</v>
      </c>
      <c r="FGM5" s="6" t="s">
        <v>5700</v>
      </c>
      <c r="FGN5" s="6" t="s">
        <v>5701</v>
      </c>
      <c r="FGO5" s="6" t="s">
        <v>5702</v>
      </c>
      <c r="FGP5" s="6" t="s">
        <v>5703</v>
      </c>
      <c r="FGQ5" s="6" t="s">
        <v>5704</v>
      </c>
      <c r="FGR5" s="6" t="s">
        <v>5705</v>
      </c>
      <c r="FGS5" s="6" t="s">
        <v>5706</v>
      </c>
      <c r="FGT5" s="6" t="s">
        <v>5707</v>
      </c>
      <c r="FGU5" s="6" t="s">
        <v>5708</v>
      </c>
      <c r="FGV5" s="6" t="s">
        <v>5709</v>
      </c>
      <c r="FGW5" s="6" t="s">
        <v>5710</v>
      </c>
      <c r="FGX5" s="6" t="s">
        <v>5711</v>
      </c>
      <c r="FGY5" s="6" t="s">
        <v>5712</v>
      </c>
      <c r="FGZ5" s="6" t="s">
        <v>5713</v>
      </c>
      <c r="FHA5" s="6" t="s">
        <v>5714</v>
      </c>
      <c r="FHB5" s="6" t="s">
        <v>5715</v>
      </c>
      <c r="FHC5" s="6" t="s">
        <v>5716</v>
      </c>
      <c r="FHD5" s="6" t="s">
        <v>5717</v>
      </c>
      <c r="FHE5" s="6" t="s">
        <v>5718</v>
      </c>
      <c r="FHF5" s="6" t="s">
        <v>5719</v>
      </c>
      <c r="FHG5" s="6" t="s">
        <v>5720</v>
      </c>
      <c r="FHH5" s="6" t="s">
        <v>5721</v>
      </c>
      <c r="FHI5" s="6" t="s">
        <v>5722</v>
      </c>
      <c r="FHJ5" s="6" t="s">
        <v>5723</v>
      </c>
      <c r="FHK5" s="6" t="s">
        <v>5724</v>
      </c>
      <c r="FHL5" s="6" t="s">
        <v>5725</v>
      </c>
      <c r="FHM5" s="6" t="s">
        <v>5726</v>
      </c>
      <c r="FHN5" s="6" t="s">
        <v>5727</v>
      </c>
      <c r="FHO5" s="6" t="s">
        <v>5728</v>
      </c>
      <c r="FHP5" s="6" t="s">
        <v>5729</v>
      </c>
      <c r="FHQ5" s="6" t="s">
        <v>5730</v>
      </c>
      <c r="FHR5" s="6" t="s">
        <v>5731</v>
      </c>
      <c r="FHS5" s="6" t="s">
        <v>5732</v>
      </c>
      <c r="FHT5" s="6" t="s">
        <v>5733</v>
      </c>
      <c r="FHU5" s="6" t="s">
        <v>5734</v>
      </c>
      <c r="FHV5" s="6" t="s">
        <v>5735</v>
      </c>
      <c r="FHW5" s="6" t="s">
        <v>5736</v>
      </c>
      <c r="FHX5" s="6" t="s">
        <v>5737</v>
      </c>
      <c r="FHY5" s="6" t="s">
        <v>5738</v>
      </c>
      <c r="FHZ5" s="6" t="s">
        <v>5739</v>
      </c>
      <c r="FIA5" s="6" t="s">
        <v>5740</v>
      </c>
      <c r="FIB5" s="6" t="s">
        <v>5741</v>
      </c>
      <c r="FIC5" s="6" t="s">
        <v>5742</v>
      </c>
      <c r="FID5" s="6" t="s">
        <v>5743</v>
      </c>
      <c r="FIE5" s="6" t="s">
        <v>5744</v>
      </c>
      <c r="FIF5" s="6" t="s">
        <v>5745</v>
      </c>
      <c r="FIG5" s="6" t="s">
        <v>5746</v>
      </c>
      <c r="FIH5" s="6" t="s">
        <v>5747</v>
      </c>
      <c r="FII5" s="6" t="s">
        <v>5748</v>
      </c>
      <c r="FIJ5" s="6" t="s">
        <v>5749</v>
      </c>
      <c r="FIK5" s="6" t="s">
        <v>5750</v>
      </c>
      <c r="FIL5" s="6" t="s">
        <v>5751</v>
      </c>
      <c r="FIM5" s="6" t="s">
        <v>5752</v>
      </c>
      <c r="FIN5" s="6" t="s">
        <v>5753</v>
      </c>
      <c r="FIO5" s="6" t="s">
        <v>5754</v>
      </c>
      <c r="FIP5" s="6" t="s">
        <v>5755</v>
      </c>
      <c r="FIQ5" s="6" t="s">
        <v>5756</v>
      </c>
      <c r="FIR5" s="6" t="s">
        <v>5757</v>
      </c>
      <c r="FIS5" s="6" t="s">
        <v>5758</v>
      </c>
      <c r="FIT5" s="6" t="s">
        <v>5759</v>
      </c>
      <c r="FIU5" s="6" t="s">
        <v>5760</v>
      </c>
      <c r="FIV5" s="6" t="s">
        <v>5761</v>
      </c>
      <c r="FIW5" s="6" t="s">
        <v>5762</v>
      </c>
      <c r="FIX5" s="6" t="s">
        <v>5763</v>
      </c>
      <c r="FIY5" s="6" t="s">
        <v>5764</v>
      </c>
      <c r="FIZ5" s="6" t="s">
        <v>5765</v>
      </c>
      <c r="FJA5" s="6" t="s">
        <v>5766</v>
      </c>
      <c r="FJB5" s="6" t="s">
        <v>5767</v>
      </c>
      <c r="FJC5" s="6" t="s">
        <v>5768</v>
      </c>
      <c r="FJD5" s="6" t="s">
        <v>5769</v>
      </c>
      <c r="FJE5" s="6" t="s">
        <v>5770</v>
      </c>
      <c r="FJF5" s="6" t="s">
        <v>5771</v>
      </c>
      <c r="FJG5" s="6" t="s">
        <v>5772</v>
      </c>
      <c r="FJH5" s="6" t="s">
        <v>5773</v>
      </c>
      <c r="FJI5" s="6" t="s">
        <v>5774</v>
      </c>
      <c r="FJJ5" s="6" t="s">
        <v>5775</v>
      </c>
      <c r="FJK5" s="6" t="s">
        <v>5776</v>
      </c>
      <c r="FJL5" s="6" t="s">
        <v>5777</v>
      </c>
      <c r="FJM5" s="6" t="s">
        <v>5778</v>
      </c>
      <c r="FJN5" s="6" t="s">
        <v>5779</v>
      </c>
      <c r="FJO5" s="6" t="s">
        <v>5780</v>
      </c>
      <c r="FJP5" s="6" t="s">
        <v>5781</v>
      </c>
      <c r="FJQ5" s="6" t="s">
        <v>5782</v>
      </c>
      <c r="FJR5" s="6" t="s">
        <v>5783</v>
      </c>
      <c r="FJS5" s="6" t="s">
        <v>5784</v>
      </c>
      <c r="FJT5" s="6" t="s">
        <v>5785</v>
      </c>
      <c r="FJU5" s="6" t="s">
        <v>5786</v>
      </c>
      <c r="FJV5" s="6" t="s">
        <v>5787</v>
      </c>
      <c r="FJW5" s="6" t="s">
        <v>5788</v>
      </c>
      <c r="FJX5" s="6" t="s">
        <v>5789</v>
      </c>
      <c r="FJY5" s="6" t="s">
        <v>5790</v>
      </c>
      <c r="FJZ5" s="6" t="s">
        <v>5791</v>
      </c>
      <c r="FKA5" s="6" t="s">
        <v>5792</v>
      </c>
      <c r="FKB5" s="6" t="s">
        <v>5793</v>
      </c>
      <c r="FKC5" s="6" t="s">
        <v>5794</v>
      </c>
      <c r="FKD5" s="6" t="s">
        <v>5795</v>
      </c>
      <c r="FKE5" s="6" t="s">
        <v>5796</v>
      </c>
      <c r="FKF5" s="6" t="s">
        <v>5797</v>
      </c>
      <c r="FKG5" s="6" t="s">
        <v>5798</v>
      </c>
      <c r="FKH5" s="6" t="s">
        <v>5799</v>
      </c>
      <c r="FKI5" s="6" t="s">
        <v>5800</v>
      </c>
      <c r="FKJ5" s="6" t="s">
        <v>5801</v>
      </c>
      <c r="FKK5" s="6" t="s">
        <v>5802</v>
      </c>
      <c r="FKL5" s="6" t="s">
        <v>5803</v>
      </c>
      <c r="FKM5" s="6" t="s">
        <v>5804</v>
      </c>
      <c r="FKN5" s="6" t="s">
        <v>5805</v>
      </c>
      <c r="FKO5" s="6" t="s">
        <v>5806</v>
      </c>
      <c r="FKP5" s="6" t="s">
        <v>5807</v>
      </c>
      <c r="FKQ5" s="6" t="s">
        <v>5808</v>
      </c>
      <c r="FKR5" s="6" t="s">
        <v>5809</v>
      </c>
      <c r="FKS5" s="6" t="s">
        <v>5810</v>
      </c>
      <c r="FKT5" s="6" t="s">
        <v>5811</v>
      </c>
      <c r="FKU5" s="6" t="s">
        <v>5812</v>
      </c>
      <c r="FKV5" s="6" t="s">
        <v>5813</v>
      </c>
      <c r="FKW5" s="6" t="s">
        <v>5814</v>
      </c>
      <c r="FKX5" s="6" t="s">
        <v>5815</v>
      </c>
      <c r="FKY5" s="6" t="s">
        <v>5816</v>
      </c>
      <c r="FKZ5" s="6" t="s">
        <v>5817</v>
      </c>
      <c r="FLA5" s="6" t="s">
        <v>5818</v>
      </c>
      <c r="FLB5" s="6" t="s">
        <v>5819</v>
      </c>
      <c r="FLC5" s="6" t="s">
        <v>5820</v>
      </c>
      <c r="FLD5" s="6" t="s">
        <v>5821</v>
      </c>
      <c r="FLE5" s="6" t="s">
        <v>5822</v>
      </c>
      <c r="FLF5" s="6" t="s">
        <v>5823</v>
      </c>
      <c r="FLG5" s="6" t="s">
        <v>5824</v>
      </c>
      <c r="FLH5" s="6" t="s">
        <v>5825</v>
      </c>
      <c r="FLI5" s="6" t="s">
        <v>5826</v>
      </c>
      <c r="FLJ5" s="6" t="s">
        <v>5827</v>
      </c>
      <c r="FLK5" s="6" t="s">
        <v>5828</v>
      </c>
      <c r="FLL5" s="6" t="s">
        <v>5829</v>
      </c>
      <c r="FLM5" s="6" t="s">
        <v>5830</v>
      </c>
      <c r="FLN5" s="6" t="s">
        <v>5831</v>
      </c>
      <c r="FLO5" s="6" t="s">
        <v>5832</v>
      </c>
      <c r="FLP5" s="6" t="s">
        <v>5833</v>
      </c>
      <c r="FLQ5" s="6" t="s">
        <v>5834</v>
      </c>
      <c r="FLR5" s="6" t="s">
        <v>5835</v>
      </c>
      <c r="FLS5" s="6" t="s">
        <v>5836</v>
      </c>
      <c r="FLT5" s="6" t="s">
        <v>5837</v>
      </c>
      <c r="FLU5" s="6" t="s">
        <v>5838</v>
      </c>
      <c r="FLV5" s="6" t="s">
        <v>5839</v>
      </c>
      <c r="FLW5" s="6" t="s">
        <v>5840</v>
      </c>
      <c r="FLX5" s="6" t="s">
        <v>5841</v>
      </c>
      <c r="FLY5" s="6" t="s">
        <v>5842</v>
      </c>
      <c r="FLZ5" s="6" t="s">
        <v>5843</v>
      </c>
      <c r="FMA5" s="6" t="s">
        <v>5844</v>
      </c>
      <c r="FMB5" s="6" t="s">
        <v>5845</v>
      </c>
      <c r="FMC5" s="6" t="s">
        <v>5846</v>
      </c>
      <c r="FMD5" s="6" t="s">
        <v>5847</v>
      </c>
      <c r="FME5" s="6" t="s">
        <v>5848</v>
      </c>
      <c r="FMF5" s="6" t="s">
        <v>5849</v>
      </c>
      <c r="FMG5" s="6" t="s">
        <v>5850</v>
      </c>
      <c r="FMH5" s="6" t="s">
        <v>5851</v>
      </c>
      <c r="FMI5" s="6" t="s">
        <v>5852</v>
      </c>
      <c r="FMJ5" s="6" t="s">
        <v>5853</v>
      </c>
      <c r="FMK5" s="6" t="s">
        <v>5854</v>
      </c>
      <c r="FML5" s="6" t="s">
        <v>5855</v>
      </c>
      <c r="FMM5" s="6" t="s">
        <v>5856</v>
      </c>
      <c r="FMN5" s="6" t="s">
        <v>5857</v>
      </c>
      <c r="FMO5" s="6" t="s">
        <v>5858</v>
      </c>
      <c r="FMP5" s="6" t="s">
        <v>5859</v>
      </c>
      <c r="FMQ5" s="6" t="s">
        <v>5860</v>
      </c>
      <c r="FMR5" s="6" t="s">
        <v>5861</v>
      </c>
      <c r="FMS5" s="6" t="s">
        <v>5862</v>
      </c>
      <c r="FMT5" s="6" t="s">
        <v>5863</v>
      </c>
      <c r="FMU5" s="6" t="s">
        <v>5864</v>
      </c>
      <c r="FMV5" s="6" t="s">
        <v>5865</v>
      </c>
      <c r="FMW5" s="6" t="s">
        <v>5866</v>
      </c>
      <c r="FMX5" s="6" t="s">
        <v>5867</v>
      </c>
      <c r="FMY5" s="6" t="s">
        <v>5868</v>
      </c>
      <c r="FMZ5" s="6" t="s">
        <v>5869</v>
      </c>
      <c r="FNA5" s="6" t="s">
        <v>5870</v>
      </c>
      <c r="FNB5" s="6" t="s">
        <v>5871</v>
      </c>
      <c r="FNC5" s="6" t="s">
        <v>5872</v>
      </c>
      <c r="FND5" s="6" t="s">
        <v>5873</v>
      </c>
      <c r="FNE5" s="6" t="s">
        <v>5874</v>
      </c>
      <c r="FNF5" s="6" t="s">
        <v>5875</v>
      </c>
      <c r="FNG5" s="6" t="s">
        <v>5876</v>
      </c>
      <c r="FNH5" s="6" t="s">
        <v>5877</v>
      </c>
      <c r="FNI5" s="6" t="s">
        <v>5878</v>
      </c>
      <c r="FNJ5" s="6" t="s">
        <v>5879</v>
      </c>
      <c r="FNK5" s="6" t="s">
        <v>5880</v>
      </c>
      <c r="FNL5" s="6" t="s">
        <v>5881</v>
      </c>
      <c r="FNM5" s="6" t="s">
        <v>5882</v>
      </c>
      <c r="FNN5" s="6" t="s">
        <v>5883</v>
      </c>
      <c r="FNO5" s="6" t="s">
        <v>5884</v>
      </c>
      <c r="FNP5" s="6" t="s">
        <v>5885</v>
      </c>
      <c r="FNQ5" s="6" t="s">
        <v>5886</v>
      </c>
      <c r="FNR5" s="6" t="s">
        <v>5887</v>
      </c>
      <c r="FNS5" s="6" t="s">
        <v>5888</v>
      </c>
      <c r="FNT5" s="6" t="s">
        <v>5889</v>
      </c>
      <c r="FNU5" s="6" t="s">
        <v>5890</v>
      </c>
      <c r="FNV5" s="6" t="s">
        <v>5891</v>
      </c>
      <c r="FNW5" s="6" t="s">
        <v>5892</v>
      </c>
      <c r="FNX5" s="6" t="s">
        <v>5893</v>
      </c>
      <c r="FNY5" s="6" t="s">
        <v>5894</v>
      </c>
      <c r="FNZ5" s="6" t="s">
        <v>5895</v>
      </c>
      <c r="FOA5" s="6" t="s">
        <v>5896</v>
      </c>
      <c r="FOB5" s="6" t="s">
        <v>5897</v>
      </c>
      <c r="FOC5" s="6" t="s">
        <v>5898</v>
      </c>
      <c r="FOD5" s="6" t="s">
        <v>5899</v>
      </c>
      <c r="FOE5" s="6" t="s">
        <v>5900</v>
      </c>
      <c r="FOF5" s="6" t="s">
        <v>5901</v>
      </c>
      <c r="FOG5" s="6" t="s">
        <v>5902</v>
      </c>
      <c r="FOH5" s="6" t="s">
        <v>5903</v>
      </c>
      <c r="FOI5" s="6" t="s">
        <v>5904</v>
      </c>
      <c r="FOJ5" s="6" t="s">
        <v>5905</v>
      </c>
      <c r="FOK5" s="6" t="s">
        <v>5906</v>
      </c>
      <c r="FOL5" s="6" t="s">
        <v>5907</v>
      </c>
      <c r="FOM5" s="6" t="s">
        <v>5908</v>
      </c>
      <c r="FON5" s="6" t="s">
        <v>5909</v>
      </c>
      <c r="FOO5" s="6" t="s">
        <v>5910</v>
      </c>
      <c r="FOP5" s="6" t="s">
        <v>5911</v>
      </c>
      <c r="FOQ5" s="6" t="s">
        <v>5912</v>
      </c>
      <c r="FOR5" s="6" t="s">
        <v>5913</v>
      </c>
      <c r="FOS5" s="6" t="s">
        <v>5914</v>
      </c>
      <c r="FOT5" s="6" t="s">
        <v>5915</v>
      </c>
      <c r="FOU5" s="6" t="s">
        <v>5916</v>
      </c>
      <c r="FOV5" s="6" t="s">
        <v>5917</v>
      </c>
      <c r="FOW5" s="6" t="s">
        <v>5918</v>
      </c>
      <c r="FOX5" s="6" t="s">
        <v>5919</v>
      </c>
      <c r="FOY5" s="6" t="s">
        <v>5920</v>
      </c>
      <c r="FOZ5" s="6" t="s">
        <v>5921</v>
      </c>
      <c r="FPA5" s="6" t="s">
        <v>5922</v>
      </c>
      <c r="FPB5" s="6" t="s">
        <v>5923</v>
      </c>
      <c r="FPC5" s="6" t="s">
        <v>5924</v>
      </c>
      <c r="FPD5" s="6" t="s">
        <v>5925</v>
      </c>
      <c r="FPE5" s="6" t="s">
        <v>5926</v>
      </c>
      <c r="FPF5" s="6" t="s">
        <v>5927</v>
      </c>
      <c r="FPG5" s="6" t="s">
        <v>5928</v>
      </c>
      <c r="FPH5" s="6" t="s">
        <v>5929</v>
      </c>
      <c r="FPI5" s="6" t="s">
        <v>5930</v>
      </c>
      <c r="FPJ5" s="6" t="s">
        <v>5931</v>
      </c>
      <c r="FPK5" s="6" t="s">
        <v>5932</v>
      </c>
      <c r="FPL5" s="6" t="s">
        <v>5933</v>
      </c>
      <c r="FPM5" s="6" t="s">
        <v>5934</v>
      </c>
      <c r="FPN5" s="6" t="s">
        <v>5935</v>
      </c>
      <c r="FPO5" s="6" t="s">
        <v>5936</v>
      </c>
      <c r="FPP5" s="6" t="s">
        <v>5937</v>
      </c>
      <c r="FPQ5" s="6" t="s">
        <v>5938</v>
      </c>
      <c r="FPR5" s="6" t="s">
        <v>5939</v>
      </c>
      <c r="FPS5" s="6" t="s">
        <v>5940</v>
      </c>
      <c r="FPT5" s="6" t="s">
        <v>5941</v>
      </c>
      <c r="FPU5" s="6" t="s">
        <v>5942</v>
      </c>
      <c r="FPV5" s="6" t="s">
        <v>5943</v>
      </c>
      <c r="FPW5" s="6" t="s">
        <v>5944</v>
      </c>
      <c r="FPX5" s="6" t="s">
        <v>5945</v>
      </c>
      <c r="FPY5" s="6" t="s">
        <v>5946</v>
      </c>
      <c r="FPZ5" s="6" t="s">
        <v>5947</v>
      </c>
      <c r="FQA5" s="6" t="s">
        <v>5948</v>
      </c>
      <c r="FQB5" s="6" t="s">
        <v>5949</v>
      </c>
      <c r="FQC5" s="6" t="s">
        <v>5950</v>
      </c>
      <c r="FQD5" s="6" t="s">
        <v>5951</v>
      </c>
      <c r="FQE5" s="6" t="s">
        <v>5952</v>
      </c>
      <c r="FQF5" s="6" t="s">
        <v>5953</v>
      </c>
      <c r="FQG5" s="6" t="s">
        <v>5954</v>
      </c>
      <c r="FQH5" s="6" t="s">
        <v>5955</v>
      </c>
      <c r="FQI5" s="6" t="s">
        <v>5956</v>
      </c>
      <c r="FQJ5" s="6" t="s">
        <v>5957</v>
      </c>
      <c r="FQK5" s="6" t="s">
        <v>5958</v>
      </c>
      <c r="FQL5" s="6" t="s">
        <v>5959</v>
      </c>
      <c r="FQM5" s="6" t="s">
        <v>5960</v>
      </c>
      <c r="FQN5" s="6" t="s">
        <v>5961</v>
      </c>
      <c r="FQO5" s="6" t="s">
        <v>5962</v>
      </c>
      <c r="FQP5" s="6" t="s">
        <v>5963</v>
      </c>
      <c r="FQQ5" s="6" t="s">
        <v>5964</v>
      </c>
      <c r="FQR5" s="6" t="s">
        <v>5965</v>
      </c>
      <c r="FQS5" s="6" t="s">
        <v>5966</v>
      </c>
      <c r="FQT5" s="6" t="s">
        <v>5967</v>
      </c>
      <c r="FQU5" s="6" t="s">
        <v>5968</v>
      </c>
      <c r="FQV5" s="6" t="s">
        <v>5969</v>
      </c>
      <c r="FQW5" s="6" t="s">
        <v>5970</v>
      </c>
      <c r="FQX5" s="6" t="s">
        <v>5971</v>
      </c>
      <c r="FQY5" s="6" t="s">
        <v>5972</v>
      </c>
      <c r="FQZ5" s="6" t="s">
        <v>5973</v>
      </c>
      <c r="FRA5" s="6" t="s">
        <v>5974</v>
      </c>
      <c r="FRB5" s="6" t="s">
        <v>5975</v>
      </c>
      <c r="FRC5" s="6" t="s">
        <v>5976</v>
      </c>
      <c r="FRD5" s="6" t="s">
        <v>5977</v>
      </c>
      <c r="FRE5" s="6" t="s">
        <v>5978</v>
      </c>
      <c r="FRF5" s="6" t="s">
        <v>5979</v>
      </c>
      <c r="FRG5" s="6" t="s">
        <v>5980</v>
      </c>
      <c r="FRH5" s="6" t="s">
        <v>5981</v>
      </c>
      <c r="FRI5" s="6" t="s">
        <v>5982</v>
      </c>
      <c r="FRJ5" s="6" t="s">
        <v>5983</v>
      </c>
      <c r="FRK5" s="6" t="s">
        <v>5984</v>
      </c>
      <c r="FRL5" s="6" t="s">
        <v>5985</v>
      </c>
      <c r="FRM5" s="6" t="s">
        <v>5986</v>
      </c>
      <c r="FRN5" s="6" t="s">
        <v>5987</v>
      </c>
      <c r="FRO5" s="6" t="s">
        <v>5988</v>
      </c>
      <c r="FRP5" s="6" t="s">
        <v>5989</v>
      </c>
      <c r="FRQ5" s="6" t="s">
        <v>5990</v>
      </c>
      <c r="FRR5" s="6" t="s">
        <v>5991</v>
      </c>
      <c r="FRS5" s="6" t="s">
        <v>5992</v>
      </c>
      <c r="FRT5" s="6" t="s">
        <v>5993</v>
      </c>
      <c r="FRU5" s="6" t="s">
        <v>5994</v>
      </c>
      <c r="FRV5" s="6" t="s">
        <v>5995</v>
      </c>
      <c r="FRW5" s="6" t="s">
        <v>5996</v>
      </c>
      <c r="FRX5" s="6" t="s">
        <v>5997</v>
      </c>
      <c r="FRY5" s="6" t="s">
        <v>5998</v>
      </c>
      <c r="FRZ5" s="6" t="s">
        <v>5999</v>
      </c>
      <c r="FSA5" s="6" t="s">
        <v>6000</v>
      </c>
      <c r="FSB5" s="6" t="s">
        <v>6001</v>
      </c>
      <c r="FSC5" s="6" t="s">
        <v>6002</v>
      </c>
      <c r="FSD5" s="6" t="s">
        <v>6003</v>
      </c>
      <c r="FSE5" s="6" t="s">
        <v>6004</v>
      </c>
      <c r="FSF5" s="6" t="s">
        <v>6005</v>
      </c>
      <c r="FSG5" s="6" t="s">
        <v>6006</v>
      </c>
      <c r="FSH5" s="6" t="s">
        <v>6007</v>
      </c>
      <c r="FSI5" s="6" t="s">
        <v>6008</v>
      </c>
      <c r="FSJ5" s="6" t="s">
        <v>6009</v>
      </c>
      <c r="FSK5" s="6" t="s">
        <v>6010</v>
      </c>
      <c r="FSL5" s="6" t="s">
        <v>6011</v>
      </c>
      <c r="FSM5" s="6" t="s">
        <v>6012</v>
      </c>
      <c r="FSN5" s="6" t="s">
        <v>6013</v>
      </c>
      <c r="FSO5" s="6" t="s">
        <v>6014</v>
      </c>
      <c r="FSP5" s="6" t="s">
        <v>6015</v>
      </c>
      <c r="FSQ5" s="6" t="s">
        <v>6016</v>
      </c>
      <c r="FSR5" s="6" t="s">
        <v>6017</v>
      </c>
      <c r="FSS5" s="6" t="s">
        <v>6018</v>
      </c>
      <c r="FST5" s="6" t="s">
        <v>6019</v>
      </c>
      <c r="FSU5" s="6" t="s">
        <v>6020</v>
      </c>
      <c r="FSV5" s="6" t="s">
        <v>6021</v>
      </c>
      <c r="FSW5" s="6" t="s">
        <v>6022</v>
      </c>
      <c r="FSX5" s="6" t="s">
        <v>6023</v>
      </c>
      <c r="FSY5" s="6" t="s">
        <v>6024</v>
      </c>
      <c r="FSZ5" s="6" t="s">
        <v>6025</v>
      </c>
      <c r="FTA5" s="6" t="s">
        <v>6026</v>
      </c>
      <c r="FTB5" s="6" t="s">
        <v>6027</v>
      </c>
      <c r="FTC5" s="6" t="s">
        <v>6028</v>
      </c>
      <c r="FTD5" s="6" t="s">
        <v>6029</v>
      </c>
      <c r="FTE5" s="6" t="s">
        <v>6030</v>
      </c>
      <c r="FTF5" s="6" t="s">
        <v>6031</v>
      </c>
      <c r="FTG5" s="6" t="s">
        <v>6032</v>
      </c>
      <c r="FTH5" s="6" t="s">
        <v>6033</v>
      </c>
      <c r="FTI5" s="6" t="s">
        <v>6034</v>
      </c>
      <c r="FTJ5" s="6" t="s">
        <v>6035</v>
      </c>
      <c r="FTK5" s="6" t="s">
        <v>6036</v>
      </c>
      <c r="FTL5" s="6" t="s">
        <v>6037</v>
      </c>
      <c r="FTM5" s="6" t="s">
        <v>6038</v>
      </c>
      <c r="FTN5" s="6" t="s">
        <v>6039</v>
      </c>
      <c r="FTO5" s="6" t="s">
        <v>6040</v>
      </c>
      <c r="FTP5" s="6" t="s">
        <v>6041</v>
      </c>
      <c r="FTQ5" s="6" t="s">
        <v>6042</v>
      </c>
      <c r="FTR5" s="6" t="s">
        <v>6043</v>
      </c>
      <c r="FTS5" s="6" t="s">
        <v>6044</v>
      </c>
      <c r="FTT5" s="6" t="s">
        <v>6045</v>
      </c>
      <c r="FTU5" s="6" t="s">
        <v>6046</v>
      </c>
      <c r="FTV5" s="6" t="s">
        <v>6047</v>
      </c>
      <c r="FTW5" s="6" t="s">
        <v>6048</v>
      </c>
      <c r="FTX5" s="6" t="s">
        <v>6049</v>
      </c>
      <c r="FTY5" s="6" t="s">
        <v>6050</v>
      </c>
      <c r="FTZ5" s="6" t="s">
        <v>6051</v>
      </c>
      <c r="FUA5" s="6" t="s">
        <v>6052</v>
      </c>
      <c r="FUB5" s="6" t="s">
        <v>6053</v>
      </c>
      <c r="FUC5" s="6" t="s">
        <v>6054</v>
      </c>
      <c r="FUD5" s="6" t="s">
        <v>6055</v>
      </c>
      <c r="FUE5" s="6" t="s">
        <v>6056</v>
      </c>
      <c r="FUF5" s="6" t="s">
        <v>6057</v>
      </c>
      <c r="FUG5" s="6" t="s">
        <v>6058</v>
      </c>
      <c r="FUH5" s="6" t="s">
        <v>6059</v>
      </c>
      <c r="FUI5" s="6" t="s">
        <v>6060</v>
      </c>
      <c r="FUJ5" s="6" t="s">
        <v>6061</v>
      </c>
      <c r="FUK5" s="6" t="s">
        <v>6062</v>
      </c>
      <c r="FUL5" s="6" t="s">
        <v>6063</v>
      </c>
      <c r="FUM5" s="6" t="s">
        <v>6064</v>
      </c>
      <c r="FUN5" s="6" t="s">
        <v>6065</v>
      </c>
      <c r="FUO5" s="6" t="s">
        <v>6066</v>
      </c>
      <c r="FUP5" s="6" t="s">
        <v>6067</v>
      </c>
      <c r="FUQ5" s="6" t="s">
        <v>6068</v>
      </c>
      <c r="FUR5" s="6" t="s">
        <v>6069</v>
      </c>
      <c r="FUS5" s="6" t="s">
        <v>6070</v>
      </c>
      <c r="FUT5" s="6" t="s">
        <v>6071</v>
      </c>
      <c r="FUU5" s="6" t="s">
        <v>6072</v>
      </c>
      <c r="FUV5" s="6" t="s">
        <v>6073</v>
      </c>
      <c r="FUW5" s="6" t="s">
        <v>6074</v>
      </c>
      <c r="FUX5" s="6" t="s">
        <v>6075</v>
      </c>
      <c r="FUY5" s="6" t="s">
        <v>6076</v>
      </c>
      <c r="FUZ5" s="6" t="s">
        <v>6077</v>
      </c>
      <c r="FVA5" s="6" t="s">
        <v>6078</v>
      </c>
      <c r="FVB5" s="6" t="s">
        <v>6079</v>
      </c>
      <c r="FVC5" s="6" t="s">
        <v>6080</v>
      </c>
      <c r="FVD5" s="6" t="s">
        <v>6081</v>
      </c>
      <c r="FVE5" s="6" t="s">
        <v>6082</v>
      </c>
      <c r="FVF5" s="6" t="s">
        <v>6083</v>
      </c>
      <c r="FVG5" s="6" t="s">
        <v>6084</v>
      </c>
      <c r="FVH5" s="6" t="s">
        <v>6085</v>
      </c>
      <c r="FVI5" s="6" t="s">
        <v>6086</v>
      </c>
      <c r="FVJ5" s="6" t="s">
        <v>6087</v>
      </c>
      <c r="FVK5" s="6" t="s">
        <v>6088</v>
      </c>
      <c r="FVL5" s="6" t="s">
        <v>6089</v>
      </c>
      <c r="FVM5" s="6" t="s">
        <v>6090</v>
      </c>
      <c r="FVN5" s="6" t="s">
        <v>6091</v>
      </c>
      <c r="FVO5" s="6" t="s">
        <v>6092</v>
      </c>
      <c r="FVP5" s="6" t="s">
        <v>6093</v>
      </c>
      <c r="FVQ5" s="6" t="s">
        <v>6094</v>
      </c>
      <c r="FVR5" s="6" t="s">
        <v>6095</v>
      </c>
      <c r="FVS5" s="6" t="s">
        <v>6096</v>
      </c>
      <c r="FVT5" s="6" t="s">
        <v>6097</v>
      </c>
      <c r="FVU5" s="6" t="s">
        <v>6098</v>
      </c>
      <c r="FVV5" s="6" t="s">
        <v>6099</v>
      </c>
      <c r="FVW5" s="6" t="s">
        <v>6100</v>
      </c>
      <c r="FVX5" s="6" t="s">
        <v>6101</v>
      </c>
      <c r="FVY5" s="6" t="s">
        <v>6102</v>
      </c>
      <c r="FVZ5" s="6" t="s">
        <v>6103</v>
      </c>
      <c r="FWA5" s="6" t="s">
        <v>6104</v>
      </c>
      <c r="FWB5" s="6" t="s">
        <v>6105</v>
      </c>
      <c r="FWC5" s="6" t="s">
        <v>6106</v>
      </c>
      <c r="FWD5" s="6" t="s">
        <v>6107</v>
      </c>
      <c r="FWE5" s="6" t="s">
        <v>6108</v>
      </c>
      <c r="FWF5" s="6" t="s">
        <v>6109</v>
      </c>
      <c r="FWG5" s="6" t="s">
        <v>6110</v>
      </c>
      <c r="FWH5" s="6" t="s">
        <v>6111</v>
      </c>
      <c r="FWI5" s="6" t="s">
        <v>6112</v>
      </c>
      <c r="FWJ5" s="6" t="s">
        <v>6113</v>
      </c>
      <c r="FWK5" s="6" t="s">
        <v>6114</v>
      </c>
      <c r="FWL5" s="6" t="s">
        <v>6115</v>
      </c>
      <c r="FWM5" s="6" t="s">
        <v>6116</v>
      </c>
      <c r="FWN5" s="6" t="s">
        <v>6117</v>
      </c>
      <c r="FWO5" s="6" t="s">
        <v>6118</v>
      </c>
      <c r="FWP5" s="6" t="s">
        <v>6119</v>
      </c>
      <c r="FWQ5" s="6" t="s">
        <v>6120</v>
      </c>
      <c r="FWR5" s="6" t="s">
        <v>6121</v>
      </c>
      <c r="FWS5" s="6" t="s">
        <v>6122</v>
      </c>
      <c r="FWT5" s="6" t="s">
        <v>6123</v>
      </c>
      <c r="FWU5" s="6" t="s">
        <v>6124</v>
      </c>
      <c r="FWV5" s="6" t="s">
        <v>6125</v>
      </c>
      <c r="FWW5" s="6" t="s">
        <v>6126</v>
      </c>
      <c r="FWX5" s="6" t="s">
        <v>6127</v>
      </c>
      <c r="FWY5" s="6" t="s">
        <v>6128</v>
      </c>
      <c r="FWZ5" s="6" t="s">
        <v>6129</v>
      </c>
      <c r="FXA5" s="6" t="s">
        <v>6130</v>
      </c>
      <c r="FXB5" s="6" t="s">
        <v>6131</v>
      </c>
      <c r="FXC5" s="6" t="s">
        <v>6132</v>
      </c>
      <c r="FXD5" s="6" t="s">
        <v>6133</v>
      </c>
      <c r="FXE5" s="6" t="s">
        <v>6134</v>
      </c>
      <c r="FXF5" s="6" t="s">
        <v>6135</v>
      </c>
      <c r="FXG5" s="6" t="s">
        <v>6136</v>
      </c>
      <c r="FXH5" s="6" t="s">
        <v>6137</v>
      </c>
      <c r="FXI5" s="6" t="s">
        <v>6138</v>
      </c>
      <c r="FXJ5" s="6" t="s">
        <v>6139</v>
      </c>
      <c r="FXK5" s="6" t="s">
        <v>6140</v>
      </c>
      <c r="FXL5" s="6" t="s">
        <v>6141</v>
      </c>
      <c r="FXM5" s="6" t="s">
        <v>6142</v>
      </c>
      <c r="FXN5" s="6" t="s">
        <v>6143</v>
      </c>
      <c r="FXO5" s="6" t="s">
        <v>6144</v>
      </c>
      <c r="FXP5" s="6" t="s">
        <v>6145</v>
      </c>
      <c r="FXQ5" s="6" t="s">
        <v>6146</v>
      </c>
      <c r="FXR5" s="6" t="s">
        <v>6147</v>
      </c>
      <c r="FXS5" s="6" t="s">
        <v>6148</v>
      </c>
      <c r="FXT5" s="6" t="s">
        <v>6149</v>
      </c>
      <c r="FXU5" s="6" t="s">
        <v>6150</v>
      </c>
      <c r="FXV5" s="6" t="s">
        <v>6151</v>
      </c>
      <c r="FXW5" s="6" t="s">
        <v>6152</v>
      </c>
      <c r="FXX5" s="6" t="s">
        <v>6153</v>
      </c>
      <c r="FXY5" s="6" t="s">
        <v>6154</v>
      </c>
      <c r="FXZ5" s="6" t="s">
        <v>6155</v>
      </c>
      <c r="FYA5" s="6" t="s">
        <v>6156</v>
      </c>
      <c r="FYB5" s="6" t="s">
        <v>6157</v>
      </c>
      <c r="FYC5" s="6" t="s">
        <v>6158</v>
      </c>
      <c r="FYD5" s="6" t="s">
        <v>6159</v>
      </c>
      <c r="FYE5" s="6" t="s">
        <v>6160</v>
      </c>
      <c r="FYF5" s="6" t="s">
        <v>6161</v>
      </c>
      <c r="FYG5" s="6" t="s">
        <v>6162</v>
      </c>
      <c r="FYH5" s="6" t="s">
        <v>6163</v>
      </c>
      <c r="FYI5" s="6" t="s">
        <v>6164</v>
      </c>
      <c r="FYJ5" s="6" t="s">
        <v>6165</v>
      </c>
      <c r="FYK5" s="6" t="s">
        <v>6166</v>
      </c>
      <c r="FYL5" s="6" t="s">
        <v>6167</v>
      </c>
      <c r="FYM5" s="6" t="s">
        <v>6168</v>
      </c>
      <c r="FYN5" s="6" t="s">
        <v>6169</v>
      </c>
      <c r="FYO5" s="6" t="s">
        <v>6170</v>
      </c>
      <c r="FYP5" s="6" t="s">
        <v>6171</v>
      </c>
      <c r="FYQ5" s="6" t="s">
        <v>6172</v>
      </c>
      <c r="FYR5" s="6" t="s">
        <v>6173</v>
      </c>
      <c r="FYS5" s="6" t="s">
        <v>6174</v>
      </c>
      <c r="FYT5" s="6" t="s">
        <v>6175</v>
      </c>
      <c r="FYU5" s="6" t="s">
        <v>6176</v>
      </c>
      <c r="FYV5" s="6" t="s">
        <v>6177</v>
      </c>
      <c r="FYW5" s="6" t="s">
        <v>6178</v>
      </c>
      <c r="FYX5" s="6" t="s">
        <v>6179</v>
      </c>
      <c r="FYY5" s="6" t="s">
        <v>6180</v>
      </c>
      <c r="FYZ5" s="6" t="s">
        <v>6181</v>
      </c>
      <c r="FZA5" s="6" t="s">
        <v>6182</v>
      </c>
      <c r="FZB5" s="6" t="s">
        <v>6183</v>
      </c>
      <c r="FZC5" s="6" t="s">
        <v>6184</v>
      </c>
      <c r="FZD5" s="6" t="s">
        <v>6185</v>
      </c>
      <c r="FZE5" s="6" t="s">
        <v>6186</v>
      </c>
      <c r="FZF5" s="6" t="s">
        <v>6187</v>
      </c>
      <c r="FZG5" s="6" t="s">
        <v>6188</v>
      </c>
      <c r="FZH5" s="6" t="s">
        <v>6189</v>
      </c>
      <c r="FZI5" s="6" t="s">
        <v>6190</v>
      </c>
      <c r="FZJ5" s="6" t="s">
        <v>6191</v>
      </c>
      <c r="FZK5" s="6" t="s">
        <v>6192</v>
      </c>
      <c r="FZL5" s="6" t="s">
        <v>6193</v>
      </c>
      <c r="FZM5" s="6" t="s">
        <v>6194</v>
      </c>
      <c r="FZN5" s="6" t="s">
        <v>6195</v>
      </c>
      <c r="FZO5" s="6" t="s">
        <v>6196</v>
      </c>
      <c r="FZP5" s="6" t="s">
        <v>6197</v>
      </c>
      <c r="FZQ5" s="6" t="s">
        <v>6198</v>
      </c>
      <c r="FZR5" s="6" t="s">
        <v>6199</v>
      </c>
      <c r="FZS5" s="6" t="s">
        <v>6200</v>
      </c>
      <c r="FZT5" s="6" t="s">
        <v>6201</v>
      </c>
      <c r="FZU5" s="6" t="s">
        <v>6202</v>
      </c>
      <c r="FZV5" s="6" t="s">
        <v>6203</v>
      </c>
      <c r="FZW5" s="6" t="s">
        <v>6204</v>
      </c>
      <c r="FZX5" s="6" t="s">
        <v>6205</v>
      </c>
      <c r="FZY5" s="6" t="s">
        <v>6206</v>
      </c>
      <c r="FZZ5" s="6" t="s">
        <v>6207</v>
      </c>
      <c r="GAA5" s="6" t="s">
        <v>6208</v>
      </c>
      <c r="GAB5" s="6" t="s">
        <v>6209</v>
      </c>
      <c r="GAC5" s="6" t="s">
        <v>6210</v>
      </c>
      <c r="GAD5" s="6" t="s">
        <v>6211</v>
      </c>
      <c r="GAE5" s="6" t="s">
        <v>6212</v>
      </c>
      <c r="GAF5" s="6" t="s">
        <v>6213</v>
      </c>
      <c r="GAG5" s="6" t="s">
        <v>6214</v>
      </c>
      <c r="GAH5" s="6" t="s">
        <v>6215</v>
      </c>
      <c r="GAI5" s="6" t="s">
        <v>6216</v>
      </c>
      <c r="GAJ5" s="6" t="s">
        <v>6217</v>
      </c>
      <c r="GAK5" s="6" t="s">
        <v>6218</v>
      </c>
      <c r="GAL5" s="6" t="s">
        <v>6219</v>
      </c>
      <c r="GAM5" s="6" t="s">
        <v>6220</v>
      </c>
      <c r="GAN5" s="6" t="s">
        <v>6221</v>
      </c>
      <c r="GAO5" s="6" t="s">
        <v>6222</v>
      </c>
      <c r="GAP5" s="6" t="s">
        <v>6223</v>
      </c>
      <c r="GAQ5" s="6" t="s">
        <v>6224</v>
      </c>
      <c r="GAR5" s="6" t="s">
        <v>6225</v>
      </c>
      <c r="GAS5" s="6" t="s">
        <v>6226</v>
      </c>
      <c r="GAT5" s="6" t="s">
        <v>6227</v>
      </c>
      <c r="GAU5" s="6" t="s">
        <v>6228</v>
      </c>
      <c r="GAV5" s="6" t="s">
        <v>6229</v>
      </c>
      <c r="GAW5" s="6" t="s">
        <v>6230</v>
      </c>
      <c r="GAX5" s="6" t="s">
        <v>6231</v>
      </c>
      <c r="GAY5" s="6" t="s">
        <v>6232</v>
      </c>
      <c r="GAZ5" s="6" t="s">
        <v>6233</v>
      </c>
      <c r="GBA5" s="6" t="s">
        <v>6234</v>
      </c>
      <c r="GBB5" s="6" t="s">
        <v>6235</v>
      </c>
      <c r="GBC5" s="6" t="s">
        <v>6236</v>
      </c>
      <c r="GBD5" s="6" t="s">
        <v>6237</v>
      </c>
      <c r="GBE5" s="6" t="s">
        <v>6238</v>
      </c>
      <c r="GBF5" s="6" t="s">
        <v>6239</v>
      </c>
      <c r="GBG5" s="6" t="s">
        <v>6240</v>
      </c>
      <c r="GBH5" s="6" t="s">
        <v>6241</v>
      </c>
      <c r="GBI5" s="6" t="s">
        <v>6242</v>
      </c>
      <c r="GBJ5" s="6" t="s">
        <v>6243</v>
      </c>
      <c r="GBK5" s="6" t="s">
        <v>6244</v>
      </c>
      <c r="GBL5" s="6" t="s">
        <v>6245</v>
      </c>
      <c r="GBM5" s="6" t="s">
        <v>6246</v>
      </c>
      <c r="GBN5" s="6" t="s">
        <v>6247</v>
      </c>
      <c r="GBO5" s="6" t="s">
        <v>6248</v>
      </c>
      <c r="GBP5" s="6" t="s">
        <v>6249</v>
      </c>
      <c r="GBQ5" s="6" t="s">
        <v>6250</v>
      </c>
      <c r="GBR5" s="6" t="s">
        <v>6251</v>
      </c>
      <c r="GBS5" s="6" t="s">
        <v>6252</v>
      </c>
      <c r="GBT5" s="6" t="s">
        <v>6253</v>
      </c>
      <c r="GBU5" s="6" t="s">
        <v>6254</v>
      </c>
      <c r="GBV5" s="6" t="s">
        <v>6255</v>
      </c>
      <c r="GBW5" s="6" t="s">
        <v>6256</v>
      </c>
      <c r="GBX5" s="6" t="s">
        <v>6257</v>
      </c>
      <c r="GBY5" s="6" t="s">
        <v>6258</v>
      </c>
      <c r="GBZ5" s="6" t="s">
        <v>6259</v>
      </c>
      <c r="GCA5" s="6" t="s">
        <v>6260</v>
      </c>
      <c r="GCB5" s="6" t="s">
        <v>6261</v>
      </c>
      <c r="GCC5" s="6" t="s">
        <v>6262</v>
      </c>
      <c r="GCD5" s="6" t="s">
        <v>6263</v>
      </c>
      <c r="GCE5" s="6" t="s">
        <v>6264</v>
      </c>
      <c r="GCF5" s="6" t="s">
        <v>6265</v>
      </c>
      <c r="GCG5" s="6" t="s">
        <v>6266</v>
      </c>
      <c r="GCH5" s="6" t="s">
        <v>6267</v>
      </c>
      <c r="GCI5" s="6" t="s">
        <v>6268</v>
      </c>
      <c r="GCJ5" s="6" t="s">
        <v>6269</v>
      </c>
      <c r="GCK5" s="6" t="s">
        <v>6270</v>
      </c>
      <c r="GCL5" s="6" t="s">
        <v>6271</v>
      </c>
      <c r="GCM5" s="6" t="s">
        <v>6272</v>
      </c>
      <c r="GCN5" s="6" t="s">
        <v>6273</v>
      </c>
      <c r="GCO5" s="6" t="s">
        <v>6274</v>
      </c>
      <c r="GCP5" s="6" t="s">
        <v>6275</v>
      </c>
      <c r="GCQ5" s="6" t="s">
        <v>6276</v>
      </c>
      <c r="GCR5" s="6" t="s">
        <v>6277</v>
      </c>
      <c r="GCS5" s="6" t="s">
        <v>6278</v>
      </c>
      <c r="GCT5" s="6" t="s">
        <v>6279</v>
      </c>
      <c r="GCU5" s="6" t="s">
        <v>6280</v>
      </c>
      <c r="GCV5" s="6" t="s">
        <v>6281</v>
      </c>
      <c r="GCW5" s="6" t="s">
        <v>6282</v>
      </c>
      <c r="GCX5" s="6" t="s">
        <v>6283</v>
      </c>
      <c r="GCY5" s="6" t="s">
        <v>6284</v>
      </c>
      <c r="GCZ5" s="6" t="s">
        <v>6285</v>
      </c>
      <c r="GDA5" s="6" t="s">
        <v>6286</v>
      </c>
      <c r="GDB5" s="6" t="s">
        <v>6287</v>
      </c>
      <c r="GDC5" s="6" t="s">
        <v>6288</v>
      </c>
      <c r="GDD5" s="6" t="s">
        <v>6289</v>
      </c>
      <c r="GDE5" s="6" t="s">
        <v>6290</v>
      </c>
      <c r="GDF5" s="6" t="s">
        <v>6291</v>
      </c>
      <c r="GDG5" s="6" t="s">
        <v>6292</v>
      </c>
      <c r="GDH5" s="6" t="s">
        <v>6293</v>
      </c>
      <c r="GDI5" s="6" t="s">
        <v>6294</v>
      </c>
      <c r="GDJ5" s="6" t="s">
        <v>6295</v>
      </c>
      <c r="GDK5" s="6" t="s">
        <v>6296</v>
      </c>
      <c r="GDL5" s="6" t="s">
        <v>6297</v>
      </c>
      <c r="GDM5" s="6" t="s">
        <v>6298</v>
      </c>
      <c r="GDN5" s="6" t="s">
        <v>6299</v>
      </c>
      <c r="GDO5" s="6" t="s">
        <v>6300</v>
      </c>
      <c r="GDP5" s="6" t="s">
        <v>6301</v>
      </c>
      <c r="GDQ5" s="6" t="s">
        <v>6302</v>
      </c>
      <c r="GDR5" s="6" t="s">
        <v>6303</v>
      </c>
      <c r="GDS5" s="6" t="s">
        <v>6304</v>
      </c>
      <c r="GDT5" s="6" t="s">
        <v>6305</v>
      </c>
      <c r="GDU5" s="6" t="s">
        <v>6306</v>
      </c>
      <c r="GDV5" s="6" t="s">
        <v>6307</v>
      </c>
      <c r="GDW5" s="6" t="s">
        <v>6308</v>
      </c>
      <c r="GDX5" s="6" t="s">
        <v>6309</v>
      </c>
      <c r="GDY5" s="6" t="s">
        <v>6310</v>
      </c>
      <c r="GDZ5" s="6" t="s">
        <v>6311</v>
      </c>
      <c r="GEA5" s="6" t="s">
        <v>6312</v>
      </c>
      <c r="GEB5" s="6" t="s">
        <v>6313</v>
      </c>
      <c r="GEC5" s="6" t="s">
        <v>6314</v>
      </c>
      <c r="GED5" s="6" t="s">
        <v>6315</v>
      </c>
      <c r="GEE5" s="6" t="s">
        <v>6316</v>
      </c>
      <c r="GEF5" s="6" t="s">
        <v>6317</v>
      </c>
      <c r="GEG5" s="6" t="s">
        <v>6318</v>
      </c>
      <c r="GEH5" s="6" t="s">
        <v>6319</v>
      </c>
      <c r="GEI5" s="6" t="s">
        <v>6320</v>
      </c>
      <c r="GEJ5" s="6" t="s">
        <v>6321</v>
      </c>
      <c r="GEK5" s="6" t="s">
        <v>6322</v>
      </c>
      <c r="GEL5" s="6" t="s">
        <v>6323</v>
      </c>
      <c r="GEM5" s="6" t="s">
        <v>6324</v>
      </c>
      <c r="GEN5" s="6" t="s">
        <v>6325</v>
      </c>
      <c r="GEO5" s="6" t="s">
        <v>6326</v>
      </c>
      <c r="GEP5" s="6" t="s">
        <v>6327</v>
      </c>
      <c r="GEQ5" s="6" t="s">
        <v>6328</v>
      </c>
      <c r="GER5" s="6" t="s">
        <v>6329</v>
      </c>
      <c r="GES5" s="6" t="s">
        <v>6330</v>
      </c>
      <c r="GET5" s="6" t="s">
        <v>6331</v>
      </c>
      <c r="GEU5" s="6" t="s">
        <v>6332</v>
      </c>
      <c r="GEV5" s="6" t="s">
        <v>6333</v>
      </c>
      <c r="GEW5" s="6" t="s">
        <v>6334</v>
      </c>
      <c r="GEX5" s="6" t="s">
        <v>6335</v>
      </c>
      <c r="GEY5" s="6" t="s">
        <v>6336</v>
      </c>
      <c r="GEZ5" s="6" t="s">
        <v>6337</v>
      </c>
      <c r="GFA5" s="6" t="s">
        <v>6338</v>
      </c>
      <c r="GFB5" s="6" t="s">
        <v>6339</v>
      </c>
      <c r="GFC5" s="6" t="s">
        <v>6340</v>
      </c>
      <c r="GFD5" s="6" t="s">
        <v>6341</v>
      </c>
      <c r="GFE5" s="6" t="s">
        <v>6342</v>
      </c>
      <c r="GFF5" s="6" t="s">
        <v>6343</v>
      </c>
      <c r="GFG5" s="6" t="s">
        <v>6344</v>
      </c>
      <c r="GFH5" s="6" t="s">
        <v>6345</v>
      </c>
      <c r="GFI5" s="6" t="s">
        <v>6346</v>
      </c>
      <c r="GFJ5" s="6" t="s">
        <v>6347</v>
      </c>
      <c r="GFK5" s="6" t="s">
        <v>6348</v>
      </c>
      <c r="GFL5" s="6" t="s">
        <v>6349</v>
      </c>
      <c r="GFM5" s="6" t="s">
        <v>6350</v>
      </c>
      <c r="GFN5" s="6" t="s">
        <v>6351</v>
      </c>
      <c r="GFO5" s="6" t="s">
        <v>6352</v>
      </c>
      <c r="GFP5" s="6" t="s">
        <v>6353</v>
      </c>
      <c r="GFQ5" s="6" t="s">
        <v>6354</v>
      </c>
      <c r="GFR5" s="6" t="s">
        <v>6355</v>
      </c>
      <c r="GFS5" s="6" t="s">
        <v>6356</v>
      </c>
      <c r="GFT5" s="6" t="s">
        <v>6357</v>
      </c>
      <c r="GFU5" s="6" t="s">
        <v>6358</v>
      </c>
      <c r="GFV5" s="6" t="s">
        <v>6359</v>
      </c>
      <c r="GFW5" s="6" t="s">
        <v>6360</v>
      </c>
      <c r="GFX5" s="6" t="s">
        <v>6361</v>
      </c>
      <c r="GFY5" s="6" t="s">
        <v>6362</v>
      </c>
      <c r="GFZ5" s="6" t="s">
        <v>6363</v>
      </c>
      <c r="GGA5" s="6" t="s">
        <v>6364</v>
      </c>
      <c r="GGB5" s="6" t="s">
        <v>6365</v>
      </c>
      <c r="GGC5" s="6" t="s">
        <v>6366</v>
      </c>
      <c r="GGD5" s="6" t="s">
        <v>6367</v>
      </c>
      <c r="GGE5" s="6" t="s">
        <v>6368</v>
      </c>
      <c r="GGF5" s="6" t="s">
        <v>6369</v>
      </c>
      <c r="GGG5" s="6" t="s">
        <v>6370</v>
      </c>
      <c r="GGH5" s="6" t="s">
        <v>6371</v>
      </c>
      <c r="GGI5" s="6" t="s">
        <v>6372</v>
      </c>
      <c r="GGJ5" s="6" t="s">
        <v>6373</v>
      </c>
      <c r="GGK5" s="6" t="s">
        <v>6374</v>
      </c>
      <c r="GGL5" s="6" t="s">
        <v>6375</v>
      </c>
      <c r="GGM5" s="6" t="s">
        <v>6376</v>
      </c>
      <c r="GGN5" s="6" t="s">
        <v>6377</v>
      </c>
      <c r="GGO5" s="6" t="s">
        <v>6378</v>
      </c>
      <c r="GGP5" s="6" t="s">
        <v>6379</v>
      </c>
      <c r="GGQ5" s="6" t="s">
        <v>6380</v>
      </c>
      <c r="GGR5" s="6" t="s">
        <v>6381</v>
      </c>
      <c r="GGS5" s="6" t="s">
        <v>6382</v>
      </c>
      <c r="GGT5" s="6" t="s">
        <v>6383</v>
      </c>
      <c r="GGU5" s="6" t="s">
        <v>6384</v>
      </c>
      <c r="GGV5" s="6" t="s">
        <v>6385</v>
      </c>
      <c r="GGW5" s="6" t="s">
        <v>6386</v>
      </c>
      <c r="GGX5" s="6" t="s">
        <v>6387</v>
      </c>
      <c r="GGY5" s="6" t="s">
        <v>6388</v>
      </c>
      <c r="GGZ5" s="6" t="s">
        <v>6389</v>
      </c>
      <c r="GHA5" s="6" t="s">
        <v>6390</v>
      </c>
      <c r="GHB5" s="6" t="s">
        <v>6391</v>
      </c>
      <c r="GHC5" s="6" t="s">
        <v>6392</v>
      </c>
      <c r="GHD5" s="6" t="s">
        <v>6393</v>
      </c>
      <c r="GHE5" s="6" t="s">
        <v>6394</v>
      </c>
      <c r="GHF5" s="6" t="s">
        <v>6395</v>
      </c>
      <c r="GHG5" s="6" t="s">
        <v>6396</v>
      </c>
      <c r="GHH5" s="6" t="s">
        <v>6397</v>
      </c>
      <c r="GHI5" s="6" t="s">
        <v>6398</v>
      </c>
      <c r="GHJ5" s="6" t="s">
        <v>6399</v>
      </c>
      <c r="GHK5" s="6" t="s">
        <v>6400</v>
      </c>
      <c r="GHL5" s="6" t="s">
        <v>6401</v>
      </c>
      <c r="GHM5" s="6" t="s">
        <v>6402</v>
      </c>
      <c r="GHN5" s="6" t="s">
        <v>6403</v>
      </c>
      <c r="GHO5" s="6" t="s">
        <v>6404</v>
      </c>
      <c r="GHP5" s="6" t="s">
        <v>6405</v>
      </c>
      <c r="GHQ5" s="6" t="s">
        <v>6406</v>
      </c>
      <c r="GHR5" s="6" t="s">
        <v>6407</v>
      </c>
      <c r="GHS5" s="6" t="s">
        <v>6408</v>
      </c>
      <c r="GHT5" s="6" t="s">
        <v>6409</v>
      </c>
      <c r="GHU5" s="6" t="s">
        <v>6410</v>
      </c>
      <c r="GHV5" s="6" t="s">
        <v>6411</v>
      </c>
      <c r="GHW5" s="6" t="s">
        <v>6412</v>
      </c>
      <c r="GHX5" s="6" t="s">
        <v>6413</v>
      </c>
      <c r="GHY5" s="6" t="s">
        <v>6414</v>
      </c>
      <c r="GHZ5" s="6" t="s">
        <v>6415</v>
      </c>
      <c r="GIA5" s="6" t="s">
        <v>6416</v>
      </c>
      <c r="GIB5" s="6" t="s">
        <v>6417</v>
      </c>
      <c r="GIC5" s="6" t="s">
        <v>6418</v>
      </c>
      <c r="GID5" s="6" t="s">
        <v>6419</v>
      </c>
      <c r="GIE5" s="6" t="s">
        <v>6420</v>
      </c>
      <c r="GIF5" s="6" t="s">
        <v>6421</v>
      </c>
      <c r="GIG5" s="6" t="s">
        <v>6422</v>
      </c>
      <c r="GIH5" s="6" t="s">
        <v>6423</v>
      </c>
      <c r="GII5" s="6" t="s">
        <v>6424</v>
      </c>
      <c r="GIJ5" s="6" t="s">
        <v>6425</v>
      </c>
      <c r="GIK5" s="6" t="s">
        <v>6426</v>
      </c>
      <c r="GIL5" s="6" t="s">
        <v>6427</v>
      </c>
      <c r="GIM5" s="6" t="s">
        <v>6428</v>
      </c>
      <c r="GIN5" s="6" t="s">
        <v>6429</v>
      </c>
      <c r="GIO5" s="6" t="s">
        <v>6430</v>
      </c>
      <c r="GIP5" s="6" t="s">
        <v>6431</v>
      </c>
      <c r="GIQ5" s="6" t="s">
        <v>6432</v>
      </c>
      <c r="GIR5" s="6" t="s">
        <v>6433</v>
      </c>
      <c r="GIS5" s="6" t="s">
        <v>6434</v>
      </c>
      <c r="GIT5" s="6" t="s">
        <v>6435</v>
      </c>
      <c r="GIU5" s="6" t="s">
        <v>6436</v>
      </c>
      <c r="GIV5" s="6" t="s">
        <v>6437</v>
      </c>
      <c r="GIW5" s="6" t="s">
        <v>6438</v>
      </c>
      <c r="GIX5" s="6" t="s">
        <v>6439</v>
      </c>
      <c r="GIY5" s="6" t="s">
        <v>6440</v>
      </c>
      <c r="GIZ5" s="6" t="s">
        <v>6441</v>
      </c>
      <c r="GJA5" s="6" t="s">
        <v>6442</v>
      </c>
      <c r="GJB5" s="6" t="s">
        <v>6443</v>
      </c>
      <c r="GJC5" s="6" t="s">
        <v>6444</v>
      </c>
      <c r="GJD5" s="6" t="s">
        <v>6445</v>
      </c>
      <c r="GJE5" s="6" t="s">
        <v>6446</v>
      </c>
      <c r="GJF5" s="6" t="s">
        <v>6447</v>
      </c>
      <c r="GJG5" s="6" t="s">
        <v>6448</v>
      </c>
      <c r="GJH5" s="6" t="s">
        <v>6449</v>
      </c>
      <c r="GJI5" s="6" t="s">
        <v>6450</v>
      </c>
      <c r="GJJ5" s="6" t="s">
        <v>6451</v>
      </c>
      <c r="GJK5" s="6" t="s">
        <v>6452</v>
      </c>
      <c r="GJL5" s="6" t="s">
        <v>6453</v>
      </c>
      <c r="GJM5" s="6" t="s">
        <v>6454</v>
      </c>
      <c r="GJN5" s="6" t="s">
        <v>6455</v>
      </c>
      <c r="GJO5" s="6" t="s">
        <v>6456</v>
      </c>
      <c r="GJP5" s="6" t="s">
        <v>6457</v>
      </c>
      <c r="GJQ5" s="6" t="s">
        <v>6458</v>
      </c>
      <c r="GJR5" s="6" t="s">
        <v>6459</v>
      </c>
      <c r="GJS5" s="6" t="s">
        <v>6460</v>
      </c>
      <c r="GJT5" s="6" t="s">
        <v>6461</v>
      </c>
      <c r="GJU5" s="6" t="s">
        <v>6462</v>
      </c>
      <c r="GJV5" s="6" t="s">
        <v>6463</v>
      </c>
      <c r="GJW5" s="6" t="s">
        <v>6464</v>
      </c>
      <c r="GJX5" s="6" t="s">
        <v>6465</v>
      </c>
      <c r="GJY5" s="6" t="s">
        <v>6466</v>
      </c>
      <c r="GJZ5" s="6" t="s">
        <v>6467</v>
      </c>
      <c r="GKA5" s="6" t="s">
        <v>6468</v>
      </c>
      <c r="GKB5" s="6" t="s">
        <v>6469</v>
      </c>
      <c r="GKC5" s="6" t="s">
        <v>6470</v>
      </c>
      <c r="GKD5" s="6" t="s">
        <v>6471</v>
      </c>
      <c r="GKE5" s="6" t="s">
        <v>6472</v>
      </c>
      <c r="GKF5" s="6" t="s">
        <v>6473</v>
      </c>
      <c r="GKG5" s="6" t="s">
        <v>6474</v>
      </c>
      <c r="GKH5" s="6" t="s">
        <v>6475</v>
      </c>
      <c r="GKI5" s="6" t="s">
        <v>6476</v>
      </c>
      <c r="GKJ5" s="6" t="s">
        <v>6477</v>
      </c>
      <c r="GKK5" s="6" t="s">
        <v>6478</v>
      </c>
      <c r="GKL5" s="6" t="s">
        <v>6479</v>
      </c>
      <c r="GKM5" s="6" t="s">
        <v>6480</v>
      </c>
      <c r="GKN5" s="6" t="s">
        <v>6481</v>
      </c>
      <c r="GKO5" s="6" t="s">
        <v>6482</v>
      </c>
      <c r="GKP5" s="6" t="s">
        <v>6483</v>
      </c>
      <c r="GKQ5" s="6" t="s">
        <v>6484</v>
      </c>
      <c r="GKR5" s="6" t="s">
        <v>6485</v>
      </c>
      <c r="GKS5" s="6" t="s">
        <v>6486</v>
      </c>
      <c r="GKT5" s="6" t="s">
        <v>6487</v>
      </c>
      <c r="GKU5" s="6" t="s">
        <v>6488</v>
      </c>
      <c r="GKV5" s="6" t="s">
        <v>6489</v>
      </c>
      <c r="GKW5" s="6" t="s">
        <v>6490</v>
      </c>
      <c r="GKX5" s="6" t="s">
        <v>6491</v>
      </c>
      <c r="GKY5" s="6" t="s">
        <v>6492</v>
      </c>
      <c r="GKZ5" s="6" t="s">
        <v>6493</v>
      </c>
      <c r="GLA5" s="6" t="s">
        <v>6494</v>
      </c>
      <c r="GLB5" s="6" t="s">
        <v>6495</v>
      </c>
      <c r="GLC5" s="6" t="s">
        <v>6496</v>
      </c>
      <c r="GLD5" s="6" t="s">
        <v>6497</v>
      </c>
      <c r="GLE5" s="6" t="s">
        <v>6498</v>
      </c>
      <c r="GLF5" s="6" t="s">
        <v>6499</v>
      </c>
      <c r="GLG5" s="6" t="s">
        <v>6500</v>
      </c>
      <c r="GLH5" s="6" t="s">
        <v>6501</v>
      </c>
      <c r="GLI5" s="6" t="s">
        <v>6502</v>
      </c>
      <c r="GLJ5" s="6" t="s">
        <v>6503</v>
      </c>
      <c r="GLK5" s="6" t="s">
        <v>6504</v>
      </c>
      <c r="GLL5" s="6" t="s">
        <v>6505</v>
      </c>
      <c r="GLM5" s="6" t="s">
        <v>6506</v>
      </c>
      <c r="GLN5" s="6" t="s">
        <v>6507</v>
      </c>
      <c r="GLO5" s="6" t="s">
        <v>6508</v>
      </c>
      <c r="GLP5" s="6" t="s">
        <v>6509</v>
      </c>
      <c r="GLQ5" s="6" t="s">
        <v>6510</v>
      </c>
      <c r="GLR5" s="6" t="s">
        <v>6511</v>
      </c>
      <c r="GLS5" s="6" t="s">
        <v>6512</v>
      </c>
      <c r="GLT5" s="6" t="s">
        <v>6513</v>
      </c>
      <c r="GLU5" s="6" t="s">
        <v>6514</v>
      </c>
      <c r="GLV5" s="6" t="s">
        <v>6515</v>
      </c>
      <c r="GLW5" s="6" t="s">
        <v>6516</v>
      </c>
      <c r="GLX5" s="6" t="s">
        <v>6517</v>
      </c>
      <c r="GLY5" s="6" t="s">
        <v>6518</v>
      </c>
      <c r="GLZ5" s="6" t="s">
        <v>6519</v>
      </c>
      <c r="GMA5" s="6" t="s">
        <v>6520</v>
      </c>
      <c r="GMB5" s="6" t="s">
        <v>6521</v>
      </c>
      <c r="GMC5" s="6" t="s">
        <v>6522</v>
      </c>
      <c r="GMD5" s="6" t="s">
        <v>6523</v>
      </c>
      <c r="GME5" s="6" t="s">
        <v>6524</v>
      </c>
      <c r="GMF5" s="6" t="s">
        <v>6525</v>
      </c>
      <c r="GMG5" s="6" t="s">
        <v>6526</v>
      </c>
      <c r="GMH5" s="6" t="s">
        <v>6527</v>
      </c>
      <c r="GMI5" s="6" t="s">
        <v>6528</v>
      </c>
      <c r="GMJ5" s="6" t="s">
        <v>6529</v>
      </c>
      <c r="GMK5" s="6" t="s">
        <v>6530</v>
      </c>
      <c r="GML5" s="6" t="s">
        <v>6531</v>
      </c>
      <c r="GMM5" s="6" t="s">
        <v>6532</v>
      </c>
      <c r="GMN5" s="6" t="s">
        <v>6533</v>
      </c>
      <c r="GMO5" s="6" t="s">
        <v>6534</v>
      </c>
      <c r="GMP5" s="6" t="s">
        <v>6535</v>
      </c>
      <c r="GMQ5" s="6" t="s">
        <v>6536</v>
      </c>
      <c r="GMR5" s="6" t="s">
        <v>6537</v>
      </c>
      <c r="GMS5" s="6" t="s">
        <v>6538</v>
      </c>
      <c r="GMT5" s="6" t="s">
        <v>6539</v>
      </c>
      <c r="GMU5" s="6" t="s">
        <v>6540</v>
      </c>
      <c r="GMV5" s="6" t="s">
        <v>6541</v>
      </c>
      <c r="GMW5" s="6" t="s">
        <v>6542</v>
      </c>
      <c r="GMX5" s="6" t="s">
        <v>6543</v>
      </c>
      <c r="GMY5" s="6" t="s">
        <v>6544</v>
      </c>
      <c r="GMZ5" s="6" t="s">
        <v>6545</v>
      </c>
      <c r="GNA5" s="6" t="s">
        <v>6546</v>
      </c>
      <c r="GNB5" s="6" t="s">
        <v>6547</v>
      </c>
      <c r="GNC5" s="6" t="s">
        <v>6548</v>
      </c>
      <c r="GND5" s="6" t="s">
        <v>6549</v>
      </c>
      <c r="GNE5" s="6" t="s">
        <v>6550</v>
      </c>
      <c r="GNF5" s="6" t="s">
        <v>6551</v>
      </c>
      <c r="GNG5" s="6" t="s">
        <v>6552</v>
      </c>
      <c r="GNH5" s="6" t="s">
        <v>6553</v>
      </c>
      <c r="GNI5" s="6" t="s">
        <v>6554</v>
      </c>
      <c r="GNJ5" s="6" t="s">
        <v>6555</v>
      </c>
      <c r="GNK5" s="6" t="s">
        <v>6556</v>
      </c>
      <c r="GNL5" s="6" t="s">
        <v>6557</v>
      </c>
      <c r="GNM5" s="6" t="s">
        <v>6558</v>
      </c>
      <c r="GNN5" s="6" t="s">
        <v>6559</v>
      </c>
      <c r="GNO5" s="6" t="s">
        <v>6560</v>
      </c>
      <c r="GNP5" s="6" t="s">
        <v>6561</v>
      </c>
      <c r="GNQ5" s="6" t="s">
        <v>6562</v>
      </c>
      <c r="GNR5" s="6" t="s">
        <v>6563</v>
      </c>
      <c r="GNS5" s="6" t="s">
        <v>6564</v>
      </c>
      <c r="GNT5" s="6" t="s">
        <v>6565</v>
      </c>
      <c r="GNU5" s="6" t="s">
        <v>6566</v>
      </c>
      <c r="GNV5" s="6" t="s">
        <v>6567</v>
      </c>
      <c r="GNW5" s="6" t="s">
        <v>6568</v>
      </c>
      <c r="GNX5" s="6" t="s">
        <v>6569</v>
      </c>
      <c r="GNY5" s="6" t="s">
        <v>6570</v>
      </c>
      <c r="GNZ5" s="6" t="s">
        <v>6571</v>
      </c>
      <c r="GOA5" s="6" t="s">
        <v>6572</v>
      </c>
      <c r="GOB5" s="6" t="s">
        <v>6573</v>
      </c>
      <c r="GOC5" s="6" t="s">
        <v>6574</v>
      </c>
      <c r="GOD5" s="6" t="s">
        <v>6575</v>
      </c>
      <c r="GOE5" s="6" t="s">
        <v>6576</v>
      </c>
      <c r="GOF5" s="6" t="s">
        <v>6577</v>
      </c>
      <c r="GOG5" s="6" t="s">
        <v>6578</v>
      </c>
      <c r="GOH5" s="6" t="s">
        <v>6579</v>
      </c>
      <c r="GOI5" s="6" t="s">
        <v>6580</v>
      </c>
      <c r="GOJ5" s="6" t="s">
        <v>6581</v>
      </c>
      <c r="GOK5" s="6" t="s">
        <v>6582</v>
      </c>
      <c r="GOL5" s="6" t="s">
        <v>6583</v>
      </c>
      <c r="GOM5" s="6" t="s">
        <v>6584</v>
      </c>
      <c r="GON5" s="6" t="s">
        <v>6585</v>
      </c>
      <c r="GOO5" s="6" t="s">
        <v>6586</v>
      </c>
      <c r="GOP5" s="6" t="s">
        <v>6587</v>
      </c>
      <c r="GOQ5" s="6" t="s">
        <v>6588</v>
      </c>
      <c r="GOR5" s="6" t="s">
        <v>6589</v>
      </c>
      <c r="GOS5" s="6" t="s">
        <v>6590</v>
      </c>
      <c r="GOT5" s="6" t="s">
        <v>6591</v>
      </c>
      <c r="GOU5" s="6" t="s">
        <v>6592</v>
      </c>
      <c r="GOV5" s="6" t="s">
        <v>6593</v>
      </c>
      <c r="GOW5" s="6" t="s">
        <v>6594</v>
      </c>
      <c r="GOX5" s="6" t="s">
        <v>6595</v>
      </c>
      <c r="GOY5" s="6" t="s">
        <v>6596</v>
      </c>
      <c r="GOZ5" s="6" t="s">
        <v>6597</v>
      </c>
      <c r="GPA5" s="6" t="s">
        <v>6598</v>
      </c>
      <c r="GPB5" s="6" t="s">
        <v>6599</v>
      </c>
      <c r="GPC5" s="6" t="s">
        <v>6600</v>
      </c>
      <c r="GPD5" s="6" t="s">
        <v>6601</v>
      </c>
      <c r="GPE5" s="6" t="s">
        <v>6602</v>
      </c>
      <c r="GPF5" s="6" t="s">
        <v>6603</v>
      </c>
      <c r="GPG5" s="6" t="s">
        <v>6604</v>
      </c>
      <c r="GPH5" s="6" t="s">
        <v>6605</v>
      </c>
      <c r="GPI5" s="6" t="s">
        <v>6606</v>
      </c>
      <c r="GPJ5" s="6" t="s">
        <v>6607</v>
      </c>
      <c r="GPK5" s="6" t="s">
        <v>6608</v>
      </c>
      <c r="GPL5" s="6" t="s">
        <v>6609</v>
      </c>
      <c r="GPM5" s="6" t="s">
        <v>6610</v>
      </c>
      <c r="GPN5" s="6" t="s">
        <v>6611</v>
      </c>
      <c r="GPO5" s="6" t="s">
        <v>6612</v>
      </c>
      <c r="GPP5" s="6" t="s">
        <v>6613</v>
      </c>
      <c r="GPQ5" s="6" t="s">
        <v>6614</v>
      </c>
      <c r="GPR5" s="6" t="s">
        <v>6615</v>
      </c>
      <c r="GPS5" s="6" t="s">
        <v>6616</v>
      </c>
      <c r="GPT5" s="6" t="s">
        <v>6617</v>
      </c>
      <c r="GPU5" s="6" t="s">
        <v>6618</v>
      </c>
      <c r="GPV5" s="6" t="s">
        <v>6619</v>
      </c>
      <c r="GPW5" s="6" t="s">
        <v>6620</v>
      </c>
      <c r="GPX5" s="6" t="s">
        <v>6621</v>
      </c>
      <c r="GPY5" s="6" t="s">
        <v>6622</v>
      </c>
      <c r="GPZ5" s="6" t="s">
        <v>6623</v>
      </c>
      <c r="GQA5" s="6" t="s">
        <v>6624</v>
      </c>
      <c r="GQB5" s="6" t="s">
        <v>6625</v>
      </c>
      <c r="GQC5" s="6" t="s">
        <v>6626</v>
      </c>
      <c r="GQD5" s="6" t="s">
        <v>6627</v>
      </c>
      <c r="GQE5" s="6" t="s">
        <v>6628</v>
      </c>
      <c r="GQF5" s="6" t="s">
        <v>6629</v>
      </c>
      <c r="GQG5" s="6" t="s">
        <v>6630</v>
      </c>
      <c r="GQH5" s="6" t="s">
        <v>6631</v>
      </c>
      <c r="GQI5" s="6" t="s">
        <v>6632</v>
      </c>
      <c r="GQJ5" s="6" t="s">
        <v>6633</v>
      </c>
      <c r="GQK5" s="6" t="s">
        <v>6634</v>
      </c>
      <c r="GQL5" s="6" t="s">
        <v>6635</v>
      </c>
      <c r="GQM5" s="6" t="s">
        <v>6636</v>
      </c>
      <c r="GQN5" s="6" t="s">
        <v>6637</v>
      </c>
      <c r="GQO5" s="6" t="s">
        <v>6638</v>
      </c>
      <c r="GQP5" s="6" t="s">
        <v>6639</v>
      </c>
      <c r="GQQ5" s="6" t="s">
        <v>6640</v>
      </c>
      <c r="GQR5" s="6" t="s">
        <v>6641</v>
      </c>
      <c r="GQS5" s="6" t="s">
        <v>6642</v>
      </c>
      <c r="GQT5" s="6" t="s">
        <v>6643</v>
      </c>
      <c r="GQU5" s="6" t="s">
        <v>6644</v>
      </c>
      <c r="GQV5" s="6" t="s">
        <v>6645</v>
      </c>
      <c r="GQW5" s="6" t="s">
        <v>6646</v>
      </c>
      <c r="GQX5" s="6" t="s">
        <v>6647</v>
      </c>
      <c r="GQY5" s="6" t="s">
        <v>6648</v>
      </c>
      <c r="GQZ5" s="6" t="s">
        <v>6649</v>
      </c>
      <c r="GRA5" s="6" t="s">
        <v>6650</v>
      </c>
      <c r="GRB5" s="6" t="s">
        <v>6651</v>
      </c>
      <c r="GRC5" s="6" t="s">
        <v>6652</v>
      </c>
      <c r="GRD5" s="6" t="s">
        <v>6653</v>
      </c>
      <c r="GRE5" s="6" t="s">
        <v>6654</v>
      </c>
      <c r="GRF5" s="6" t="s">
        <v>6655</v>
      </c>
      <c r="GRG5" s="6" t="s">
        <v>6656</v>
      </c>
      <c r="GRH5" s="6" t="s">
        <v>6657</v>
      </c>
      <c r="GRI5" s="6" t="s">
        <v>6658</v>
      </c>
      <c r="GRJ5" s="6" t="s">
        <v>6659</v>
      </c>
      <c r="GRK5" s="6" t="s">
        <v>6660</v>
      </c>
      <c r="GRL5" s="6" t="s">
        <v>6661</v>
      </c>
      <c r="GRM5" s="6" t="s">
        <v>6662</v>
      </c>
      <c r="GRN5" s="6" t="s">
        <v>6663</v>
      </c>
      <c r="GRO5" s="6" t="s">
        <v>6664</v>
      </c>
      <c r="GRP5" s="6" t="s">
        <v>6665</v>
      </c>
      <c r="GRQ5" s="6" t="s">
        <v>6666</v>
      </c>
      <c r="GRR5" s="6" t="s">
        <v>6667</v>
      </c>
      <c r="GRS5" s="6" t="s">
        <v>6668</v>
      </c>
      <c r="GRT5" s="6" t="s">
        <v>6669</v>
      </c>
      <c r="GRU5" s="6" t="s">
        <v>6670</v>
      </c>
      <c r="GRV5" s="6" t="s">
        <v>6671</v>
      </c>
      <c r="GRW5" s="6" t="s">
        <v>6672</v>
      </c>
      <c r="GRX5" s="6" t="s">
        <v>6673</v>
      </c>
      <c r="GRY5" s="6" t="s">
        <v>6674</v>
      </c>
      <c r="GRZ5" s="6" t="s">
        <v>6675</v>
      </c>
      <c r="GSA5" s="6" t="s">
        <v>6676</v>
      </c>
      <c r="GSB5" s="6" t="s">
        <v>6677</v>
      </c>
      <c r="GSC5" s="6" t="s">
        <v>6678</v>
      </c>
      <c r="GSD5" s="6" t="s">
        <v>6679</v>
      </c>
      <c r="GSE5" s="6" t="s">
        <v>6680</v>
      </c>
      <c r="GSF5" s="6" t="s">
        <v>6681</v>
      </c>
      <c r="GSG5" s="6" t="s">
        <v>6682</v>
      </c>
      <c r="GSH5" s="6" t="s">
        <v>6683</v>
      </c>
      <c r="GSI5" s="6" t="s">
        <v>6684</v>
      </c>
      <c r="GSJ5" s="6" t="s">
        <v>6685</v>
      </c>
      <c r="GSK5" s="6" t="s">
        <v>6686</v>
      </c>
      <c r="GSL5" s="6" t="s">
        <v>6687</v>
      </c>
      <c r="GSM5" s="6" t="s">
        <v>6688</v>
      </c>
      <c r="GSN5" s="6" t="s">
        <v>6689</v>
      </c>
      <c r="GSO5" s="6" t="s">
        <v>6690</v>
      </c>
      <c r="GSP5" s="6" t="s">
        <v>6691</v>
      </c>
      <c r="GSQ5" s="6" t="s">
        <v>6692</v>
      </c>
      <c r="GSR5" s="6" t="s">
        <v>6693</v>
      </c>
      <c r="GSS5" s="6" t="s">
        <v>6694</v>
      </c>
      <c r="GST5" s="6" t="s">
        <v>6695</v>
      </c>
      <c r="GSU5" s="6" t="s">
        <v>6696</v>
      </c>
      <c r="GSV5" s="6" t="s">
        <v>6697</v>
      </c>
      <c r="GSW5" s="6" t="s">
        <v>6698</v>
      </c>
      <c r="GSX5" s="6" t="s">
        <v>6699</v>
      </c>
      <c r="GSY5" s="6" t="s">
        <v>6700</v>
      </c>
      <c r="GSZ5" s="6" t="s">
        <v>6701</v>
      </c>
      <c r="GTA5" s="6" t="s">
        <v>6702</v>
      </c>
      <c r="GTB5" s="6" t="s">
        <v>6703</v>
      </c>
      <c r="GTC5" s="6" t="s">
        <v>6704</v>
      </c>
      <c r="GTD5" s="6" t="s">
        <v>6705</v>
      </c>
      <c r="GTE5" s="6" t="s">
        <v>6706</v>
      </c>
      <c r="GTF5" s="6" t="s">
        <v>6707</v>
      </c>
      <c r="GTG5" s="6" t="s">
        <v>6708</v>
      </c>
      <c r="GTH5" s="6" t="s">
        <v>6709</v>
      </c>
      <c r="GTI5" s="6" t="s">
        <v>6710</v>
      </c>
      <c r="GTJ5" s="6" t="s">
        <v>6711</v>
      </c>
      <c r="GTK5" s="6" t="s">
        <v>6712</v>
      </c>
      <c r="GTL5" s="6" t="s">
        <v>6713</v>
      </c>
      <c r="GTM5" s="6" t="s">
        <v>6714</v>
      </c>
      <c r="GTN5" s="6" t="s">
        <v>6715</v>
      </c>
      <c r="GTO5" s="6" t="s">
        <v>6716</v>
      </c>
      <c r="GTP5" s="6" t="s">
        <v>6717</v>
      </c>
      <c r="GTQ5" s="6" t="s">
        <v>6718</v>
      </c>
      <c r="GTR5" s="6" t="s">
        <v>6719</v>
      </c>
      <c r="GTS5" s="6" t="s">
        <v>6720</v>
      </c>
      <c r="GTT5" s="6" t="s">
        <v>6721</v>
      </c>
      <c r="GTU5" s="6" t="s">
        <v>6722</v>
      </c>
      <c r="GTV5" s="6" t="s">
        <v>6723</v>
      </c>
      <c r="GTW5" s="6" t="s">
        <v>6724</v>
      </c>
      <c r="GTX5" s="6" t="s">
        <v>6725</v>
      </c>
      <c r="GTY5" s="6" t="s">
        <v>6726</v>
      </c>
      <c r="GTZ5" s="6" t="s">
        <v>6727</v>
      </c>
      <c r="GUA5" s="6" t="s">
        <v>6728</v>
      </c>
      <c r="GUB5" s="6" t="s">
        <v>6729</v>
      </c>
      <c r="GUC5" s="6" t="s">
        <v>6730</v>
      </c>
      <c r="GUD5" s="6" t="s">
        <v>6731</v>
      </c>
      <c r="GUE5" s="6" t="s">
        <v>6732</v>
      </c>
      <c r="GUF5" s="6" t="s">
        <v>6733</v>
      </c>
      <c r="GUG5" s="6" t="s">
        <v>6734</v>
      </c>
      <c r="GUH5" s="6" t="s">
        <v>6735</v>
      </c>
      <c r="GUI5" s="6" t="s">
        <v>6736</v>
      </c>
      <c r="GUJ5" s="6" t="s">
        <v>6737</v>
      </c>
      <c r="GUK5" s="6" t="s">
        <v>6738</v>
      </c>
      <c r="GUL5" s="6" t="s">
        <v>6739</v>
      </c>
      <c r="GUM5" s="6" t="s">
        <v>6740</v>
      </c>
      <c r="GUN5" s="6" t="s">
        <v>6741</v>
      </c>
      <c r="GUO5" s="6" t="s">
        <v>6742</v>
      </c>
      <c r="GUP5" s="6" t="s">
        <v>6743</v>
      </c>
      <c r="GUQ5" s="6" t="s">
        <v>6744</v>
      </c>
      <c r="GUR5" s="6" t="s">
        <v>6745</v>
      </c>
      <c r="GUS5" s="6" t="s">
        <v>6746</v>
      </c>
      <c r="GUT5" s="6" t="s">
        <v>6747</v>
      </c>
      <c r="GUU5" s="6" t="s">
        <v>6748</v>
      </c>
      <c r="GUV5" s="6" t="s">
        <v>6749</v>
      </c>
      <c r="GUW5" s="6" t="s">
        <v>6750</v>
      </c>
      <c r="GUX5" s="6" t="s">
        <v>6751</v>
      </c>
      <c r="GUY5" s="6" t="s">
        <v>6752</v>
      </c>
      <c r="GUZ5" s="6" t="s">
        <v>6753</v>
      </c>
      <c r="GVA5" s="6" t="s">
        <v>6754</v>
      </c>
      <c r="GVB5" s="6" t="s">
        <v>6755</v>
      </c>
      <c r="GVC5" s="6" t="s">
        <v>6756</v>
      </c>
      <c r="GVD5" s="6" t="s">
        <v>6757</v>
      </c>
      <c r="GVE5" s="6" t="s">
        <v>6758</v>
      </c>
      <c r="GVF5" s="6" t="s">
        <v>6759</v>
      </c>
      <c r="GVG5" s="6" t="s">
        <v>6760</v>
      </c>
      <c r="GVH5" s="6" t="s">
        <v>6761</v>
      </c>
      <c r="GVI5" s="6" t="s">
        <v>6762</v>
      </c>
      <c r="GVJ5" s="6" t="s">
        <v>6763</v>
      </c>
      <c r="GVK5" s="6" t="s">
        <v>6764</v>
      </c>
      <c r="GVL5" s="6" t="s">
        <v>6765</v>
      </c>
      <c r="GVM5" s="6" t="s">
        <v>6766</v>
      </c>
      <c r="GVN5" s="6" t="s">
        <v>6767</v>
      </c>
      <c r="GVO5" s="6" t="s">
        <v>6768</v>
      </c>
      <c r="GVP5" s="6" t="s">
        <v>6769</v>
      </c>
      <c r="GVQ5" s="6" t="s">
        <v>6770</v>
      </c>
      <c r="GVR5" s="6" t="s">
        <v>6771</v>
      </c>
      <c r="GVS5" s="6" t="s">
        <v>6772</v>
      </c>
      <c r="GVT5" s="6" t="s">
        <v>6773</v>
      </c>
      <c r="GVU5" s="6" t="s">
        <v>6774</v>
      </c>
      <c r="GVV5" s="6" t="s">
        <v>6775</v>
      </c>
      <c r="GVW5" s="6" t="s">
        <v>6776</v>
      </c>
      <c r="GVX5" s="6" t="s">
        <v>6777</v>
      </c>
      <c r="GVY5" s="6" t="s">
        <v>6778</v>
      </c>
      <c r="GVZ5" s="6" t="s">
        <v>6779</v>
      </c>
      <c r="GWA5" s="6" t="s">
        <v>6780</v>
      </c>
      <c r="GWB5" s="6" t="s">
        <v>6781</v>
      </c>
      <c r="GWC5" s="6" t="s">
        <v>6782</v>
      </c>
      <c r="GWD5" s="6" t="s">
        <v>6783</v>
      </c>
      <c r="GWE5" s="6" t="s">
        <v>6784</v>
      </c>
      <c r="GWF5" s="6" t="s">
        <v>6785</v>
      </c>
      <c r="GWG5" s="6" t="s">
        <v>6786</v>
      </c>
      <c r="GWH5" s="6" t="s">
        <v>6787</v>
      </c>
      <c r="GWI5" s="6" t="s">
        <v>6788</v>
      </c>
      <c r="GWJ5" s="6" t="s">
        <v>6789</v>
      </c>
      <c r="GWK5" s="6" t="s">
        <v>6790</v>
      </c>
      <c r="GWL5" s="6" t="s">
        <v>6791</v>
      </c>
      <c r="GWM5" s="6" t="s">
        <v>6792</v>
      </c>
      <c r="GWN5" s="6" t="s">
        <v>6793</v>
      </c>
      <c r="GWO5" s="6" t="s">
        <v>6794</v>
      </c>
      <c r="GWP5" s="6" t="s">
        <v>6795</v>
      </c>
      <c r="GWQ5" s="6" t="s">
        <v>6796</v>
      </c>
      <c r="GWR5" s="6" t="s">
        <v>6797</v>
      </c>
      <c r="GWS5" s="6" t="s">
        <v>6798</v>
      </c>
      <c r="GWT5" s="6" t="s">
        <v>6799</v>
      </c>
      <c r="GWU5" s="6" t="s">
        <v>6800</v>
      </c>
      <c r="GWV5" s="6" t="s">
        <v>6801</v>
      </c>
      <c r="GWW5" s="6" t="s">
        <v>6802</v>
      </c>
      <c r="GWX5" s="6" t="s">
        <v>6803</v>
      </c>
      <c r="GWY5" s="6" t="s">
        <v>6804</v>
      </c>
      <c r="GWZ5" s="6" t="s">
        <v>6805</v>
      </c>
      <c r="GXA5" s="6" t="s">
        <v>6806</v>
      </c>
      <c r="GXB5" s="6" t="s">
        <v>6807</v>
      </c>
      <c r="GXC5" s="6" t="s">
        <v>6808</v>
      </c>
      <c r="GXD5" s="6" t="s">
        <v>6809</v>
      </c>
      <c r="GXE5" s="6" t="s">
        <v>6810</v>
      </c>
      <c r="GXF5" s="6" t="s">
        <v>6811</v>
      </c>
      <c r="GXG5" s="6" t="s">
        <v>6812</v>
      </c>
      <c r="GXH5" s="6" t="s">
        <v>6813</v>
      </c>
      <c r="GXI5" s="6" t="s">
        <v>6814</v>
      </c>
      <c r="GXJ5" s="6" t="s">
        <v>6815</v>
      </c>
      <c r="GXK5" s="6" t="s">
        <v>6816</v>
      </c>
      <c r="GXL5" s="6" t="s">
        <v>6817</v>
      </c>
      <c r="GXM5" s="6" t="s">
        <v>6818</v>
      </c>
      <c r="GXN5" s="6" t="s">
        <v>6819</v>
      </c>
      <c r="GXO5" s="6" t="s">
        <v>6820</v>
      </c>
      <c r="GXP5" s="6" t="s">
        <v>6821</v>
      </c>
      <c r="GXQ5" s="6" t="s">
        <v>6822</v>
      </c>
      <c r="GXR5" s="6" t="s">
        <v>6823</v>
      </c>
      <c r="GXS5" s="6" t="s">
        <v>6824</v>
      </c>
      <c r="GXT5" s="6" t="s">
        <v>6825</v>
      </c>
      <c r="GXU5" s="6" t="s">
        <v>6826</v>
      </c>
      <c r="GXV5" s="6" t="s">
        <v>6827</v>
      </c>
      <c r="GXW5" s="6" t="s">
        <v>6828</v>
      </c>
      <c r="GXX5" s="6" t="s">
        <v>6829</v>
      </c>
      <c r="GXY5" s="6" t="s">
        <v>6830</v>
      </c>
      <c r="GXZ5" s="6" t="s">
        <v>6831</v>
      </c>
      <c r="GYA5" s="6" t="s">
        <v>6832</v>
      </c>
      <c r="GYB5" s="6" t="s">
        <v>6833</v>
      </c>
      <c r="GYC5" s="6" t="s">
        <v>6834</v>
      </c>
      <c r="GYD5" s="6" t="s">
        <v>6835</v>
      </c>
      <c r="GYE5" s="6" t="s">
        <v>6836</v>
      </c>
      <c r="GYF5" s="6" t="s">
        <v>6837</v>
      </c>
      <c r="GYG5" s="6" t="s">
        <v>6838</v>
      </c>
      <c r="GYH5" s="6" t="s">
        <v>6839</v>
      </c>
      <c r="GYI5" s="6" t="s">
        <v>6840</v>
      </c>
      <c r="GYJ5" s="6" t="s">
        <v>6841</v>
      </c>
      <c r="GYK5" s="6" t="s">
        <v>6842</v>
      </c>
      <c r="GYL5" s="6" t="s">
        <v>6843</v>
      </c>
      <c r="GYM5" s="6" t="s">
        <v>6844</v>
      </c>
      <c r="GYN5" s="6" t="s">
        <v>6845</v>
      </c>
      <c r="GYO5" s="6" t="s">
        <v>6846</v>
      </c>
      <c r="GYP5" s="6" t="s">
        <v>6847</v>
      </c>
      <c r="GYQ5" s="6" t="s">
        <v>6848</v>
      </c>
      <c r="GYR5" s="6" t="s">
        <v>6849</v>
      </c>
      <c r="GYS5" s="6" t="s">
        <v>6850</v>
      </c>
      <c r="GYT5" s="6" t="s">
        <v>6851</v>
      </c>
      <c r="GYU5" s="6" t="s">
        <v>6852</v>
      </c>
      <c r="GYV5" s="6" t="s">
        <v>6853</v>
      </c>
      <c r="GYW5" s="6" t="s">
        <v>6854</v>
      </c>
      <c r="GYX5" s="6" t="s">
        <v>6855</v>
      </c>
      <c r="GYY5" s="6" t="s">
        <v>6856</v>
      </c>
      <c r="GYZ5" s="6" t="s">
        <v>6857</v>
      </c>
      <c r="GZA5" s="6" t="s">
        <v>6858</v>
      </c>
      <c r="GZB5" s="6" t="s">
        <v>6859</v>
      </c>
      <c r="GZC5" s="6" t="s">
        <v>6860</v>
      </c>
      <c r="GZD5" s="6" t="s">
        <v>6861</v>
      </c>
      <c r="GZE5" s="6" t="s">
        <v>6862</v>
      </c>
      <c r="GZF5" s="6" t="s">
        <v>6863</v>
      </c>
      <c r="GZG5" s="6" t="s">
        <v>6864</v>
      </c>
      <c r="GZH5" s="6" t="s">
        <v>6865</v>
      </c>
      <c r="GZI5" s="6" t="s">
        <v>6866</v>
      </c>
      <c r="GZJ5" s="6" t="s">
        <v>6867</v>
      </c>
      <c r="GZK5" s="6" t="s">
        <v>6868</v>
      </c>
      <c r="GZL5" s="6" t="s">
        <v>6869</v>
      </c>
      <c r="GZM5" s="6" t="s">
        <v>6870</v>
      </c>
      <c r="GZN5" s="6" t="s">
        <v>6871</v>
      </c>
      <c r="GZO5" s="6" t="s">
        <v>6872</v>
      </c>
      <c r="GZP5" s="6" t="s">
        <v>6873</v>
      </c>
      <c r="GZQ5" s="6" t="s">
        <v>6874</v>
      </c>
      <c r="GZR5" s="6" t="s">
        <v>6875</v>
      </c>
      <c r="GZS5" s="6" t="s">
        <v>6876</v>
      </c>
      <c r="GZT5" s="6" t="s">
        <v>6877</v>
      </c>
      <c r="GZU5" s="6" t="s">
        <v>6878</v>
      </c>
      <c r="GZV5" s="6" t="s">
        <v>6879</v>
      </c>
      <c r="GZW5" s="6" t="s">
        <v>6880</v>
      </c>
      <c r="GZX5" s="6" t="s">
        <v>6881</v>
      </c>
      <c r="GZY5" s="6" t="s">
        <v>6882</v>
      </c>
      <c r="GZZ5" s="6" t="s">
        <v>6883</v>
      </c>
      <c r="HAA5" s="6" t="s">
        <v>6884</v>
      </c>
      <c r="HAB5" s="6" t="s">
        <v>6885</v>
      </c>
      <c r="HAC5" s="6" t="s">
        <v>6886</v>
      </c>
      <c r="HAD5" s="6" t="s">
        <v>6887</v>
      </c>
      <c r="HAE5" s="6" t="s">
        <v>6888</v>
      </c>
      <c r="HAF5" s="6" t="s">
        <v>6889</v>
      </c>
      <c r="HAG5" s="6" t="s">
        <v>6890</v>
      </c>
      <c r="HAH5" s="6" t="s">
        <v>6891</v>
      </c>
      <c r="HAI5" s="6" t="s">
        <v>6892</v>
      </c>
      <c r="HAJ5" s="6" t="s">
        <v>6893</v>
      </c>
      <c r="HAK5" s="6" t="s">
        <v>6894</v>
      </c>
      <c r="HAL5" s="6" t="s">
        <v>6895</v>
      </c>
      <c r="HAM5" s="6" t="s">
        <v>6896</v>
      </c>
      <c r="HAN5" s="6" t="s">
        <v>6897</v>
      </c>
      <c r="HAO5" s="6" t="s">
        <v>6898</v>
      </c>
      <c r="HAP5" s="6" t="s">
        <v>6899</v>
      </c>
      <c r="HAQ5" s="6" t="s">
        <v>6900</v>
      </c>
      <c r="HAR5" s="6" t="s">
        <v>6901</v>
      </c>
      <c r="HAS5" s="6" t="s">
        <v>6902</v>
      </c>
      <c r="HAT5" s="6" t="s">
        <v>6903</v>
      </c>
      <c r="HAU5" s="6" t="s">
        <v>6904</v>
      </c>
      <c r="HAV5" s="6" t="s">
        <v>6905</v>
      </c>
      <c r="HAW5" s="6" t="s">
        <v>6906</v>
      </c>
      <c r="HAX5" s="6" t="s">
        <v>6907</v>
      </c>
      <c r="HAY5" s="6" t="s">
        <v>6908</v>
      </c>
      <c r="HAZ5" s="6" t="s">
        <v>6909</v>
      </c>
      <c r="HBA5" s="6" t="s">
        <v>6910</v>
      </c>
      <c r="HBB5" s="6" t="s">
        <v>6911</v>
      </c>
      <c r="HBC5" s="6" t="s">
        <v>6912</v>
      </c>
      <c r="HBD5" s="6" t="s">
        <v>6913</v>
      </c>
      <c r="HBE5" s="6" t="s">
        <v>6914</v>
      </c>
      <c r="HBF5" s="6" t="s">
        <v>6915</v>
      </c>
      <c r="HBG5" s="6" t="s">
        <v>6916</v>
      </c>
      <c r="HBH5" s="6" t="s">
        <v>6917</v>
      </c>
      <c r="HBI5" s="6" t="s">
        <v>6918</v>
      </c>
      <c r="HBJ5" s="6" t="s">
        <v>6919</v>
      </c>
      <c r="HBK5" s="6" t="s">
        <v>6920</v>
      </c>
      <c r="HBL5" s="6" t="s">
        <v>6921</v>
      </c>
      <c r="HBM5" s="6" t="s">
        <v>6922</v>
      </c>
      <c r="HBN5" s="6" t="s">
        <v>6923</v>
      </c>
      <c r="HBO5" s="6" t="s">
        <v>6924</v>
      </c>
      <c r="HBP5" s="6" t="s">
        <v>6925</v>
      </c>
      <c r="HBQ5" s="6" t="s">
        <v>6926</v>
      </c>
      <c r="HBR5" s="6" t="s">
        <v>6927</v>
      </c>
      <c r="HBS5" s="6" t="s">
        <v>6928</v>
      </c>
      <c r="HBT5" s="6" t="s">
        <v>6929</v>
      </c>
      <c r="HBU5" s="6" t="s">
        <v>6930</v>
      </c>
      <c r="HBV5" s="6" t="s">
        <v>6931</v>
      </c>
      <c r="HBW5" s="6" t="s">
        <v>6932</v>
      </c>
      <c r="HBX5" s="6" t="s">
        <v>6933</v>
      </c>
      <c r="HBY5" s="6" t="s">
        <v>6934</v>
      </c>
      <c r="HBZ5" s="6" t="s">
        <v>6935</v>
      </c>
      <c r="HCA5" s="6" t="s">
        <v>6936</v>
      </c>
      <c r="HCB5" s="6" t="s">
        <v>6937</v>
      </c>
      <c r="HCC5" s="6" t="s">
        <v>6938</v>
      </c>
      <c r="HCD5" s="6" t="s">
        <v>6939</v>
      </c>
      <c r="HCE5" s="6" t="s">
        <v>6940</v>
      </c>
      <c r="HCF5" s="6" t="s">
        <v>6941</v>
      </c>
      <c r="HCG5" s="6" t="s">
        <v>6942</v>
      </c>
      <c r="HCH5" s="6" t="s">
        <v>6943</v>
      </c>
      <c r="HCI5" s="6" t="s">
        <v>6944</v>
      </c>
      <c r="HCJ5" s="6" t="s">
        <v>6945</v>
      </c>
      <c r="HCK5" s="6" t="s">
        <v>6946</v>
      </c>
      <c r="HCL5" s="6" t="s">
        <v>6947</v>
      </c>
      <c r="HCM5" s="6" t="s">
        <v>6948</v>
      </c>
      <c r="HCN5" s="6" t="s">
        <v>6949</v>
      </c>
      <c r="HCO5" s="6" t="s">
        <v>6950</v>
      </c>
      <c r="HCP5" s="6" t="s">
        <v>6951</v>
      </c>
      <c r="HCQ5" s="6" t="s">
        <v>6952</v>
      </c>
      <c r="HCR5" s="6" t="s">
        <v>6953</v>
      </c>
      <c r="HCS5" s="6" t="s">
        <v>6954</v>
      </c>
      <c r="HCT5" s="6" t="s">
        <v>6955</v>
      </c>
      <c r="HCU5" s="6" t="s">
        <v>6956</v>
      </c>
      <c r="HCV5" s="6" t="s">
        <v>6957</v>
      </c>
      <c r="HCW5" s="6" t="s">
        <v>6958</v>
      </c>
      <c r="HCX5" s="6" t="s">
        <v>6959</v>
      </c>
      <c r="HCY5" s="6" t="s">
        <v>6960</v>
      </c>
      <c r="HCZ5" s="6" t="s">
        <v>6961</v>
      </c>
      <c r="HDA5" s="6" t="s">
        <v>6962</v>
      </c>
      <c r="HDB5" s="6" t="s">
        <v>6963</v>
      </c>
      <c r="HDC5" s="6" t="s">
        <v>6964</v>
      </c>
      <c r="HDD5" s="6" t="s">
        <v>6965</v>
      </c>
      <c r="HDE5" s="6" t="s">
        <v>6966</v>
      </c>
      <c r="HDF5" s="6" t="s">
        <v>6967</v>
      </c>
      <c r="HDG5" s="6" t="s">
        <v>6968</v>
      </c>
      <c r="HDH5" s="6" t="s">
        <v>6969</v>
      </c>
      <c r="HDI5" s="6" t="s">
        <v>6970</v>
      </c>
      <c r="HDJ5" s="6" t="s">
        <v>6971</v>
      </c>
      <c r="HDK5" s="6" t="s">
        <v>6972</v>
      </c>
      <c r="HDL5" s="6" t="s">
        <v>6973</v>
      </c>
      <c r="HDM5" s="6" t="s">
        <v>6974</v>
      </c>
      <c r="HDN5" s="6" t="s">
        <v>6975</v>
      </c>
      <c r="HDO5" s="6" t="s">
        <v>6976</v>
      </c>
      <c r="HDP5" s="6" t="s">
        <v>6977</v>
      </c>
      <c r="HDQ5" s="6" t="s">
        <v>6978</v>
      </c>
      <c r="HDR5" s="6" t="s">
        <v>6979</v>
      </c>
      <c r="HDS5" s="6" t="s">
        <v>6980</v>
      </c>
      <c r="HDT5" s="6" t="s">
        <v>6981</v>
      </c>
      <c r="HDU5" s="6" t="s">
        <v>6982</v>
      </c>
      <c r="HDV5" s="6" t="s">
        <v>6983</v>
      </c>
      <c r="HDW5" s="6" t="s">
        <v>6984</v>
      </c>
      <c r="HDX5" s="6" t="s">
        <v>6985</v>
      </c>
      <c r="HDY5" s="6" t="s">
        <v>6986</v>
      </c>
      <c r="HDZ5" s="6" t="s">
        <v>6987</v>
      </c>
      <c r="HEA5" s="6" t="s">
        <v>6988</v>
      </c>
      <c r="HEB5" s="6" t="s">
        <v>6989</v>
      </c>
      <c r="HEC5" s="6" t="s">
        <v>6990</v>
      </c>
      <c r="HED5" s="6" t="s">
        <v>6991</v>
      </c>
      <c r="HEE5" s="6" t="s">
        <v>6992</v>
      </c>
      <c r="HEF5" s="6" t="s">
        <v>6993</v>
      </c>
      <c r="HEG5" s="6" t="s">
        <v>6994</v>
      </c>
      <c r="HEH5" s="6" t="s">
        <v>6995</v>
      </c>
      <c r="HEI5" s="6" t="s">
        <v>6996</v>
      </c>
      <c r="HEJ5" s="6" t="s">
        <v>6997</v>
      </c>
      <c r="HEK5" s="6" t="s">
        <v>6998</v>
      </c>
      <c r="HEL5" s="6" t="s">
        <v>6999</v>
      </c>
      <c r="HEM5" s="6" t="s">
        <v>7000</v>
      </c>
      <c r="HEN5" s="6" t="s">
        <v>7001</v>
      </c>
      <c r="HEO5" s="6" t="s">
        <v>7002</v>
      </c>
      <c r="HEP5" s="6" t="s">
        <v>7003</v>
      </c>
      <c r="HEQ5" s="6" t="s">
        <v>7004</v>
      </c>
      <c r="HER5" s="6" t="s">
        <v>7005</v>
      </c>
      <c r="HES5" s="6" t="s">
        <v>7006</v>
      </c>
      <c r="HET5" s="6" t="s">
        <v>7007</v>
      </c>
      <c r="HEU5" s="6" t="s">
        <v>7008</v>
      </c>
      <c r="HEV5" s="6" t="s">
        <v>7009</v>
      </c>
      <c r="HEW5" s="6" t="s">
        <v>7010</v>
      </c>
      <c r="HEX5" s="6" t="s">
        <v>7011</v>
      </c>
      <c r="HEY5" s="6" t="s">
        <v>7012</v>
      </c>
      <c r="HEZ5" s="6" t="s">
        <v>7013</v>
      </c>
      <c r="HFA5" s="6" t="s">
        <v>7014</v>
      </c>
      <c r="HFB5" s="6" t="s">
        <v>7015</v>
      </c>
      <c r="HFC5" s="6" t="s">
        <v>7016</v>
      </c>
      <c r="HFD5" s="6" t="s">
        <v>7017</v>
      </c>
      <c r="HFE5" s="6" t="s">
        <v>7018</v>
      </c>
      <c r="HFF5" s="6" t="s">
        <v>7019</v>
      </c>
      <c r="HFG5" s="6" t="s">
        <v>7020</v>
      </c>
      <c r="HFH5" s="6" t="s">
        <v>7021</v>
      </c>
      <c r="HFI5" s="6" t="s">
        <v>7022</v>
      </c>
      <c r="HFJ5" s="6" t="s">
        <v>7023</v>
      </c>
      <c r="HFK5" s="6" t="s">
        <v>7024</v>
      </c>
      <c r="HFL5" s="6" t="s">
        <v>7025</v>
      </c>
      <c r="HFM5" s="6" t="s">
        <v>7026</v>
      </c>
      <c r="HFN5" s="6" t="s">
        <v>7027</v>
      </c>
      <c r="HFO5" s="6" t="s">
        <v>7028</v>
      </c>
      <c r="HFP5" s="6" t="s">
        <v>7029</v>
      </c>
      <c r="HFQ5" s="6" t="s">
        <v>7030</v>
      </c>
      <c r="HFR5" s="6" t="s">
        <v>7031</v>
      </c>
      <c r="HFS5" s="6" t="s">
        <v>7032</v>
      </c>
      <c r="HFT5" s="6" t="s">
        <v>7033</v>
      </c>
      <c r="HFU5" s="6" t="s">
        <v>7034</v>
      </c>
      <c r="HFV5" s="6" t="s">
        <v>7035</v>
      </c>
      <c r="HFW5" s="6" t="s">
        <v>7036</v>
      </c>
      <c r="HFX5" s="6" t="s">
        <v>7037</v>
      </c>
      <c r="HFY5" s="6" t="s">
        <v>7038</v>
      </c>
      <c r="HFZ5" s="6" t="s">
        <v>7039</v>
      </c>
      <c r="HGA5" s="6" t="s">
        <v>7040</v>
      </c>
      <c r="HGB5" s="6" t="s">
        <v>7041</v>
      </c>
      <c r="HGC5" s="6" t="s">
        <v>7042</v>
      </c>
      <c r="HGD5" s="6" t="s">
        <v>7043</v>
      </c>
      <c r="HGE5" s="6" t="s">
        <v>7044</v>
      </c>
      <c r="HGF5" s="6" t="s">
        <v>7045</v>
      </c>
      <c r="HGG5" s="6" t="s">
        <v>7046</v>
      </c>
      <c r="HGH5" s="6" t="s">
        <v>7047</v>
      </c>
      <c r="HGI5" s="6" t="s">
        <v>7048</v>
      </c>
      <c r="HGJ5" s="6" t="s">
        <v>7049</v>
      </c>
      <c r="HGK5" s="6" t="s">
        <v>7050</v>
      </c>
      <c r="HGL5" s="6" t="s">
        <v>7051</v>
      </c>
      <c r="HGM5" s="6" t="s">
        <v>7052</v>
      </c>
      <c r="HGN5" s="6" t="s">
        <v>7053</v>
      </c>
      <c r="HGO5" s="6" t="s">
        <v>7054</v>
      </c>
      <c r="HGP5" s="6" t="s">
        <v>7055</v>
      </c>
      <c r="HGQ5" s="6" t="s">
        <v>7056</v>
      </c>
      <c r="HGR5" s="6" t="s">
        <v>7057</v>
      </c>
      <c r="HGS5" s="6" t="s">
        <v>7058</v>
      </c>
      <c r="HGT5" s="6" t="s">
        <v>7059</v>
      </c>
      <c r="HGU5" s="6" t="s">
        <v>7060</v>
      </c>
      <c r="HGV5" s="6" t="s">
        <v>7061</v>
      </c>
      <c r="HGW5" s="6" t="s">
        <v>7062</v>
      </c>
      <c r="HGX5" s="6" t="s">
        <v>7063</v>
      </c>
      <c r="HGY5" s="6" t="s">
        <v>7064</v>
      </c>
      <c r="HGZ5" s="6" t="s">
        <v>7065</v>
      </c>
      <c r="HHA5" s="6" t="s">
        <v>7066</v>
      </c>
      <c r="HHB5" s="6" t="s">
        <v>7067</v>
      </c>
      <c r="HHC5" s="6" t="s">
        <v>7068</v>
      </c>
      <c r="HHD5" s="6" t="s">
        <v>7069</v>
      </c>
      <c r="HHE5" s="6" t="s">
        <v>7070</v>
      </c>
      <c r="HHF5" s="6" t="s">
        <v>7071</v>
      </c>
      <c r="HHG5" s="6" t="s">
        <v>7072</v>
      </c>
      <c r="HHH5" s="6" t="s">
        <v>7073</v>
      </c>
      <c r="HHI5" s="6" t="s">
        <v>7074</v>
      </c>
      <c r="HHJ5" s="6" t="s">
        <v>7075</v>
      </c>
      <c r="HHK5" s="6" t="s">
        <v>7076</v>
      </c>
      <c r="HHL5" s="6" t="s">
        <v>7077</v>
      </c>
      <c r="HHM5" s="6" t="s">
        <v>7078</v>
      </c>
      <c r="HHN5" s="6" t="s">
        <v>7079</v>
      </c>
      <c r="HHO5" s="6" t="s">
        <v>7080</v>
      </c>
      <c r="HHP5" s="6" t="s">
        <v>7081</v>
      </c>
      <c r="HHQ5" s="6" t="s">
        <v>7082</v>
      </c>
      <c r="HHR5" s="6" t="s">
        <v>7083</v>
      </c>
      <c r="HHS5" s="6" t="s">
        <v>7084</v>
      </c>
      <c r="HHT5" s="6" t="s">
        <v>7085</v>
      </c>
      <c r="HHU5" s="6" t="s">
        <v>7086</v>
      </c>
      <c r="HHV5" s="6" t="s">
        <v>7087</v>
      </c>
      <c r="HHW5" s="6" t="s">
        <v>7088</v>
      </c>
      <c r="HHX5" s="6" t="s">
        <v>7089</v>
      </c>
      <c r="HHY5" s="6" t="s">
        <v>7090</v>
      </c>
      <c r="HHZ5" s="6" t="s">
        <v>7091</v>
      </c>
      <c r="HIA5" s="6" t="s">
        <v>7092</v>
      </c>
      <c r="HIB5" s="6" t="s">
        <v>7093</v>
      </c>
      <c r="HIC5" s="6" t="s">
        <v>7094</v>
      </c>
      <c r="HID5" s="6" t="s">
        <v>7095</v>
      </c>
      <c r="HIE5" s="6" t="s">
        <v>7096</v>
      </c>
      <c r="HIF5" s="6" t="s">
        <v>7097</v>
      </c>
      <c r="HIG5" s="6" t="s">
        <v>7098</v>
      </c>
      <c r="HIH5" s="6" t="s">
        <v>7099</v>
      </c>
      <c r="HII5" s="6" t="s">
        <v>7100</v>
      </c>
      <c r="HIJ5" s="6" t="s">
        <v>7101</v>
      </c>
      <c r="HIK5" s="6" t="s">
        <v>7102</v>
      </c>
      <c r="HIL5" s="6" t="s">
        <v>7103</v>
      </c>
      <c r="HIM5" s="6" t="s">
        <v>7104</v>
      </c>
      <c r="HIN5" s="6" t="s">
        <v>7105</v>
      </c>
      <c r="HIO5" s="6" t="s">
        <v>7106</v>
      </c>
      <c r="HIP5" s="6" t="s">
        <v>7107</v>
      </c>
      <c r="HIQ5" s="6" t="s">
        <v>7108</v>
      </c>
      <c r="HIR5" s="6" t="s">
        <v>7109</v>
      </c>
      <c r="HIS5" s="6" t="s">
        <v>7110</v>
      </c>
      <c r="HIT5" s="6" t="s">
        <v>7111</v>
      </c>
      <c r="HIU5" s="6" t="s">
        <v>7112</v>
      </c>
      <c r="HIV5" s="6" t="s">
        <v>7113</v>
      </c>
      <c r="HIW5" s="6" t="s">
        <v>7114</v>
      </c>
      <c r="HIX5" s="6" t="s">
        <v>7115</v>
      </c>
      <c r="HIY5" s="6" t="s">
        <v>7116</v>
      </c>
      <c r="HIZ5" s="6" t="s">
        <v>7117</v>
      </c>
      <c r="HJA5" s="6" t="s">
        <v>7118</v>
      </c>
      <c r="HJB5" s="6" t="s">
        <v>7119</v>
      </c>
      <c r="HJC5" s="6" t="s">
        <v>7120</v>
      </c>
      <c r="HJD5" s="6" t="s">
        <v>7121</v>
      </c>
      <c r="HJE5" s="6" t="s">
        <v>7122</v>
      </c>
      <c r="HJF5" s="6" t="s">
        <v>7123</v>
      </c>
      <c r="HJG5" s="6" t="s">
        <v>7124</v>
      </c>
      <c r="HJH5" s="6" t="s">
        <v>7125</v>
      </c>
      <c r="HJI5" s="6" t="s">
        <v>7126</v>
      </c>
      <c r="HJJ5" s="6" t="s">
        <v>7127</v>
      </c>
      <c r="HJK5" s="6" t="s">
        <v>7128</v>
      </c>
      <c r="HJL5" s="6" t="s">
        <v>7129</v>
      </c>
      <c r="HJM5" s="6" t="s">
        <v>7130</v>
      </c>
      <c r="HJN5" s="6" t="s">
        <v>7131</v>
      </c>
      <c r="HJO5" s="6" t="s">
        <v>7132</v>
      </c>
      <c r="HJP5" s="6" t="s">
        <v>7133</v>
      </c>
      <c r="HJQ5" s="6" t="s">
        <v>7134</v>
      </c>
      <c r="HJR5" s="6" t="s">
        <v>7135</v>
      </c>
      <c r="HJS5" s="6" t="s">
        <v>7136</v>
      </c>
      <c r="HJT5" s="6" t="s">
        <v>7137</v>
      </c>
      <c r="HJU5" s="6" t="s">
        <v>7138</v>
      </c>
      <c r="HJV5" s="6" t="s">
        <v>7139</v>
      </c>
      <c r="HJW5" s="6" t="s">
        <v>7140</v>
      </c>
      <c r="HJX5" s="6" t="s">
        <v>7141</v>
      </c>
      <c r="HJY5" s="6" t="s">
        <v>7142</v>
      </c>
      <c r="HJZ5" s="6" t="s">
        <v>7143</v>
      </c>
      <c r="HKA5" s="6" t="s">
        <v>7144</v>
      </c>
      <c r="HKB5" s="6" t="s">
        <v>7145</v>
      </c>
      <c r="HKC5" s="6" t="s">
        <v>7146</v>
      </c>
      <c r="HKD5" s="6" t="s">
        <v>7147</v>
      </c>
      <c r="HKE5" s="6" t="s">
        <v>7148</v>
      </c>
      <c r="HKF5" s="6" t="s">
        <v>7149</v>
      </c>
      <c r="HKG5" s="6" t="s">
        <v>7150</v>
      </c>
      <c r="HKH5" s="6" t="s">
        <v>7151</v>
      </c>
      <c r="HKI5" s="6" t="s">
        <v>7152</v>
      </c>
      <c r="HKJ5" s="6" t="s">
        <v>7153</v>
      </c>
      <c r="HKK5" s="6" t="s">
        <v>7154</v>
      </c>
      <c r="HKL5" s="6" t="s">
        <v>7155</v>
      </c>
      <c r="HKM5" s="6" t="s">
        <v>7156</v>
      </c>
      <c r="HKN5" s="6" t="s">
        <v>7157</v>
      </c>
      <c r="HKO5" s="6" t="s">
        <v>7158</v>
      </c>
      <c r="HKP5" s="6" t="s">
        <v>7159</v>
      </c>
      <c r="HKQ5" s="6" t="s">
        <v>7160</v>
      </c>
      <c r="HKR5" s="6" t="s">
        <v>7161</v>
      </c>
      <c r="HKS5" s="6" t="s">
        <v>7162</v>
      </c>
      <c r="HKT5" s="6" t="s">
        <v>7163</v>
      </c>
      <c r="HKU5" s="6" t="s">
        <v>7164</v>
      </c>
      <c r="HKV5" s="6" t="s">
        <v>7165</v>
      </c>
      <c r="HKW5" s="6" t="s">
        <v>7166</v>
      </c>
      <c r="HKX5" s="6" t="s">
        <v>7167</v>
      </c>
      <c r="HKY5" s="6" t="s">
        <v>7168</v>
      </c>
      <c r="HKZ5" s="6" t="s">
        <v>7169</v>
      </c>
      <c r="HLA5" s="6" t="s">
        <v>7170</v>
      </c>
      <c r="HLB5" s="6" t="s">
        <v>7171</v>
      </c>
      <c r="HLC5" s="6" t="s">
        <v>7172</v>
      </c>
      <c r="HLD5" s="6" t="s">
        <v>7173</v>
      </c>
      <c r="HLE5" s="6" t="s">
        <v>7174</v>
      </c>
      <c r="HLF5" s="6" t="s">
        <v>7175</v>
      </c>
      <c r="HLG5" s="6" t="s">
        <v>7176</v>
      </c>
      <c r="HLH5" s="6" t="s">
        <v>7177</v>
      </c>
      <c r="HLI5" s="6" t="s">
        <v>7178</v>
      </c>
      <c r="HLJ5" s="6" t="s">
        <v>7179</v>
      </c>
      <c r="HLK5" s="6" t="s">
        <v>7180</v>
      </c>
      <c r="HLL5" s="6" t="s">
        <v>7181</v>
      </c>
      <c r="HLM5" s="6" t="s">
        <v>7182</v>
      </c>
      <c r="HLN5" s="6" t="s">
        <v>7183</v>
      </c>
      <c r="HLO5" s="6" t="s">
        <v>7184</v>
      </c>
      <c r="HLP5" s="6" t="s">
        <v>7185</v>
      </c>
      <c r="HLQ5" s="6" t="s">
        <v>7186</v>
      </c>
      <c r="HLR5" s="6" t="s">
        <v>7187</v>
      </c>
      <c r="HLS5" s="6" t="s">
        <v>7188</v>
      </c>
      <c r="HLT5" s="6" t="s">
        <v>7189</v>
      </c>
      <c r="HLU5" s="6" t="s">
        <v>7190</v>
      </c>
      <c r="HLV5" s="6" t="s">
        <v>7191</v>
      </c>
      <c r="HLW5" s="6" t="s">
        <v>7192</v>
      </c>
      <c r="HLX5" s="6" t="s">
        <v>7193</v>
      </c>
      <c r="HLY5" s="6" t="s">
        <v>7194</v>
      </c>
      <c r="HLZ5" s="6" t="s">
        <v>7195</v>
      </c>
      <c r="HMA5" s="6" t="s">
        <v>7196</v>
      </c>
      <c r="HMB5" s="6" t="s">
        <v>7197</v>
      </c>
      <c r="HMC5" s="6" t="s">
        <v>7198</v>
      </c>
      <c r="HMD5" s="6" t="s">
        <v>7199</v>
      </c>
      <c r="HME5" s="6" t="s">
        <v>7200</v>
      </c>
      <c r="HMF5" s="6" t="s">
        <v>7201</v>
      </c>
      <c r="HMG5" s="6" t="s">
        <v>7202</v>
      </c>
      <c r="HMH5" s="6" t="s">
        <v>7203</v>
      </c>
      <c r="HMI5" s="6" t="s">
        <v>7204</v>
      </c>
      <c r="HMJ5" s="6" t="s">
        <v>7205</v>
      </c>
      <c r="HMK5" s="6" t="s">
        <v>7206</v>
      </c>
      <c r="HML5" s="6" t="s">
        <v>7207</v>
      </c>
      <c r="HMM5" s="6" t="s">
        <v>7208</v>
      </c>
      <c r="HMN5" s="6" t="s">
        <v>7209</v>
      </c>
      <c r="HMO5" s="6" t="s">
        <v>7210</v>
      </c>
      <c r="HMP5" s="6" t="s">
        <v>7211</v>
      </c>
      <c r="HMQ5" s="6" t="s">
        <v>7212</v>
      </c>
      <c r="HMR5" s="6" t="s">
        <v>7213</v>
      </c>
      <c r="HMS5" s="6" t="s">
        <v>7214</v>
      </c>
      <c r="HMT5" s="6" t="s">
        <v>7215</v>
      </c>
      <c r="HMU5" s="6" t="s">
        <v>7216</v>
      </c>
      <c r="HMV5" s="6" t="s">
        <v>7217</v>
      </c>
      <c r="HMW5" s="6" t="s">
        <v>7218</v>
      </c>
      <c r="HMX5" s="6" t="s">
        <v>7219</v>
      </c>
      <c r="HMY5" s="6" t="s">
        <v>7220</v>
      </c>
      <c r="HMZ5" s="6" t="s">
        <v>7221</v>
      </c>
      <c r="HNA5" s="6" t="s">
        <v>7222</v>
      </c>
      <c r="HNB5" s="6" t="s">
        <v>7223</v>
      </c>
      <c r="HNC5" s="6" t="s">
        <v>7224</v>
      </c>
      <c r="HND5" s="6" t="s">
        <v>7225</v>
      </c>
      <c r="HNE5" s="6" t="s">
        <v>7226</v>
      </c>
      <c r="HNF5" s="6" t="s">
        <v>7227</v>
      </c>
      <c r="HNG5" s="6" t="s">
        <v>7228</v>
      </c>
      <c r="HNH5" s="6" t="s">
        <v>7229</v>
      </c>
      <c r="HNI5" s="6" t="s">
        <v>7230</v>
      </c>
      <c r="HNJ5" s="6" t="s">
        <v>7231</v>
      </c>
      <c r="HNK5" s="6" t="s">
        <v>7232</v>
      </c>
      <c r="HNL5" s="6" t="s">
        <v>7233</v>
      </c>
      <c r="HNM5" s="6" t="s">
        <v>7234</v>
      </c>
      <c r="HNN5" s="6" t="s">
        <v>7235</v>
      </c>
      <c r="HNO5" s="6" t="s">
        <v>7236</v>
      </c>
      <c r="HNP5" s="6" t="s">
        <v>7237</v>
      </c>
      <c r="HNQ5" s="6" t="s">
        <v>7238</v>
      </c>
      <c r="HNR5" s="6" t="s">
        <v>7239</v>
      </c>
      <c r="HNS5" s="6" t="s">
        <v>7240</v>
      </c>
      <c r="HNT5" s="6" t="s">
        <v>7241</v>
      </c>
      <c r="HNU5" s="6" t="s">
        <v>7242</v>
      </c>
      <c r="HNV5" s="6" t="s">
        <v>7243</v>
      </c>
      <c r="HNW5" s="6" t="s">
        <v>7244</v>
      </c>
      <c r="HNX5" s="6" t="s">
        <v>7245</v>
      </c>
      <c r="HNY5" s="6" t="s">
        <v>7246</v>
      </c>
      <c r="HNZ5" s="6" t="s">
        <v>7247</v>
      </c>
      <c r="HOA5" s="6" t="s">
        <v>7248</v>
      </c>
      <c r="HOB5" s="6" t="s">
        <v>7249</v>
      </c>
      <c r="HOC5" s="6" t="s">
        <v>7250</v>
      </c>
      <c r="HOD5" s="6" t="s">
        <v>7251</v>
      </c>
      <c r="HOE5" s="6" t="s">
        <v>7252</v>
      </c>
      <c r="HOF5" s="6" t="s">
        <v>7253</v>
      </c>
      <c r="HOG5" s="6" t="s">
        <v>7254</v>
      </c>
      <c r="HOH5" s="6" t="s">
        <v>7255</v>
      </c>
      <c r="HOI5" s="6" t="s">
        <v>7256</v>
      </c>
      <c r="HOJ5" s="6" t="s">
        <v>7257</v>
      </c>
      <c r="HOK5" s="6" t="s">
        <v>7258</v>
      </c>
      <c r="HOL5" s="6" t="s">
        <v>7259</v>
      </c>
      <c r="HOM5" s="6" t="s">
        <v>7260</v>
      </c>
      <c r="HON5" s="6" t="s">
        <v>7261</v>
      </c>
      <c r="HOO5" s="6" t="s">
        <v>7262</v>
      </c>
      <c r="HOP5" s="6" t="s">
        <v>7263</v>
      </c>
      <c r="HOQ5" s="6" t="s">
        <v>7264</v>
      </c>
      <c r="HOR5" s="6" t="s">
        <v>7265</v>
      </c>
      <c r="HOS5" s="6" t="s">
        <v>7266</v>
      </c>
      <c r="HOT5" s="6" t="s">
        <v>7267</v>
      </c>
      <c r="HOU5" s="6" t="s">
        <v>7268</v>
      </c>
      <c r="HOV5" s="6" t="s">
        <v>7269</v>
      </c>
      <c r="HOW5" s="6" t="s">
        <v>7270</v>
      </c>
      <c r="HOX5" s="6" t="s">
        <v>7271</v>
      </c>
      <c r="HOY5" s="6" t="s">
        <v>7272</v>
      </c>
      <c r="HOZ5" s="6" t="s">
        <v>7273</v>
      </c>
      <c r="HPA5" s="6" t="s">
        <v>7274</v>
      </c>
      <c r="HPB5" s="6" t="s">
        <v>7275</v>
      </c>
      <c r="HPC5" s="6" t="s">
        <v>7276</v>
      </c>
      <c r="HPD5" s="6" t="s">
        <v>7277</v>
      </c>
      <c r="HPE5" s="6" t="s">
        <v>7278</v>
      </c>
      <c r="HPF5" s="6" t="s">
        <v>7279</v>
      </c>
      <c r="HPG5" s="6" t="s">
        <v>7280</v>
      </c>
      <c r="HPH5" s="6" t="s">
        <v>7281</v>
      </c>
      <c r="HPI5" s="6" t="s">
        <v>7282</v>
      </c>
      <c r="HPJ5" s="6" t="s">
        <v>7283</v>
      </c>
      <c r="HPK5" s="6" t="s">
        <v>7284</v>
      </c>
      <c r="HPL5" s="6" t="s">
        <v>7285</v>
      </c>
      <c r="HPM5" s="6" t="s">
        <v>7286</v>
      </c>
      <c r="HPN5" s="6" t="s">
        <v>7287</v>
      </c>
      <c r="HPO5" s="6" t="s">
        <v>7288</v>
      </c>
      <c r="HPP5" s="6" t="s">
        <v>7289</v>
      </c>
      <c r="HPQ5" s="6" t="s">
        <v>7290</v>
      </c>
      <c r="HPR5" s="6" t="s">
        <v>7291</v>
      </c>
      <c r="HPS5" s="6" t="s">
        <v>7292</v>
      </c>
      <c r="HPT5" s="6" t="s">
        <v>7293</v>
      </c>
      <c r="HPU5" s="6" t="s">
        <v>7294</v>
      </c>
      <c r="HPV5" s="6" t="s">
        <v>7295</v>
      </c>
      <c r="HPW5" s="6" t="s">
        <v>7296</v>
      </c>
      <c r="HPX5" s="6" t="s">
        <v>7297</v>
      </c>
      <c r="HPY5" s="6" t="s">
        <v>7298</v>
      </c>
      <c r="HPZ5" s="6" t="s">
        <v>7299</v>
      </c>
      <c r="HQA5" s="6" t="s">
        <v>7300</v>
      </c>
      <c r="HQB5" s="6" t="s">
        <v>7301</v>
      </c>
      <c r="HQC5" s="6" t="s">
        <v>7302</v>
      </c>
      <c r="HQD5" s="6" t="s">
        <v>7303</v>
      </c>
      <c r="HQE5" s="6" t="s">
        <v>7304</v>
      </c>
      <c r="HQF5" s="6" t="s">
        <v>7305</v>
      </c>
      <c r="HQG5" s="6" t="s">
        <v>7306</v>
      </c>
      <c r="HQH5" s="6" t="s">
        <v>7307</v>
      </c>
      <c r="HQI5" s="6" t="s">
        <v>7308</v>
      </c>
      <c r="HQJ5" s="6" t="s">
        <v>7309</v>
      </c>
      <c r="HQK5" s="6" t="s">
        <v>7310</v>
      </c>
      <c r="HQL5" s="6" t="s">
        <v>7311</v>
      </c>
      <c r="HQM5" s="6" t="s">
        <v>7312</v>
      </c>
      <c r="HQN5" s="6" t="s">
        <v>7313</v>
      </c>
      <c r="HQO5" s="6" t="s">
        <v>7314</v>
      </c>
      <c r="HQP5" s="6" t="s">
        <v>7315</v>
      </c>
      <c r="HQQ5" s="6" t="s">
        <v>7316</v>
      </c>
      <c r="HQR5" s="6" t="s">
        <v>7317</v>
      </c>
      <c r="HQS5" s="6" t="s">
        <v>7318</v>
      </c>
      <c r="HQT5" s="6" t="s">
        <v>7319</v>
      </c>
      <c r="HQU5" s="6" t="s">
        <v>7320</v>
      </c>
      <c r="HQV5" s="6" t="s">
        <v>7321</v>
      </c>
      <c r="HQW5" s="6" t="s">
        <v>7322</v>
      </c>
      <c r="HQX5" s="6" t="s">
        <v>7323</v>
      </c>
      <c r="HQY5" s="6" t="s">
        <v>7324</v>
      </c>
      <c r="HQZ5" s="6" t="s">
        <v>7325</v>
      </c>
      <c r="HRA5" s="6" t="s">
        <v>7326</v>
      </c>
      <c r="HRB5" s="6" t="s">
        <v>7327</v>
      </c>
      <c r="HRC5" s="6" t="s">
        <v>7328</v>
      </c>
      <c r="HRD5" s="6" t="s">
        <v>7329</v>
      </c>
      <c r="HRE5" s="6" t="s">
        <v>7330</v>
      </c>
      <c r="HRF5" s="6" t="s">
        <v>7331</v>
      </c>
      <c r="HRG5" s="6" t="s">
        <v>7332</v>
      </c>
      <c r="HRH5" s="6" t="s">
        <v>7333</v>
      </c>
      <c r="HRI5" s="6" t="s">
        <v>7334</v>
      </c>
      <c r="HRJ5" s="6" t="s">
        <v>7335</v>
      </c>
      <c r="HRK5" s="6" t="s">
        <v>7336</v>
      </c>
      <c r="HRL5" s="6" t="s">
        <v>7337</v>
      </c>
      <c r="HRM5" s="6" t="s">
        <v>7338</v>
      </c>
      <c r="HRN5" s="6" t="s">
        <v>7339</v>
      </c>
      <c r="HRO5" s="6" t="s">
        <v>7340</v>
      </c>
      <c r="HRP5" s="6" t="s">
        <v>7341</v>
      </c>
      <c r="HRQ5" s="6" t="s">
        <v>7342</v>
      </c>
      <c r="HRR5" s="6" t="s">
        <v>7343</v>
      </c>
      <c r="HRS5" s="6" t="s">
        <v>7344</v>
      </c>
      <c r="HRT5" s="6" t="s">
        <v>7345</v>
      </c>
      <c r="HRU5" s="6" t="s">
        <v>7346</v>
      </c>
      <c r="HRV5" s="6" t="s">
        <v>7347</v>
      </c>
      <c r="HRW5" s="6" t="s">
        <v>7348</v>
      </c>
      <c r="HRX5" s="6" t="s">
        <v>7349</v>
      </c>
      <c r="HRY5" s="6" t="s">
        <v>7350</v>
      </c>
      <c r="HRZ5" s="6" t="s">
        <v>7351</v>
      </c>
      <c r="HSA5" s="6" t="s">
        <v>7352</v>
      </c>
      <c r="HSB5" s="6" t="s">
        <v>7353</v>
      </c>
      <c r="HSC5" s="6" t="s">
        <v>7354</v>
      </c>
      <c r="HSD5" s="6" t="s">
        <v>7355</v>
      </c>
      <c r="HSE5" s="6" t="s">
        <v>7356</v>
      </c>
      <c r="HSF5" s="6" t="s">
        <v>7357</v>
      </c>
      <c r="HSG5" s="6" t="s">
        <v>7358</v>
      </c>
      <c r="HSH5" s="6" t="s">
        <v>7359</v>
      </c>
      <c r="HSI5" s="6" t="s">
        <v>7360</v>
      </c>
      <c r="HSJ5" s="6" t="s">
        <v>7361</v>
      </c>
      <c r="HSK5" s="6" t="s">
        <v>7362</v>
      </c>
      <c r="HSL5" s="6" t="s">
        <v>7363</v>
      </c>
      <c r="HSM5" s="6" t="s">
        <v>7364</v>
      </c>
      <c r="HSN5" s="6" t="s">
        <v>7365</v>
      </c>
      <c r="HSO5" s="6" t="s">
        <v>7366</v>
      </c>
      <c r="HSP5" s="6" t="s">
        <v>7367</v>
      </c>
      <c r="HSQ5" s="6" t="s">
        <v>7368</v>
      </c>
      <c r="HSR5" s="6" t="s">
        <v>7369</v>
      </c>
      <c r="HSS5" s="6" t="s">
        <v>7370</v>
      </c>
      <c r="HST5" s="6" t="s">
        <v>7371</v>
      </c>
      <c r="HSU5" s="6" t="s">
        <v>7372</v>
      </c>
      <c r="HSV5" s="6" t="s">
        <v>7373</v>
      </c>
      <c r="HSW5" s="6" t="s">
        <v>7374</v>
      </c>
      <c r="HSX5" s="6" t="s">
        <v>7375</v>
      </c>
      <c r="HSY5" s="6" t="s">
        <v>7376</v>
      </c>
      <c r="HSZ5" s="6" t="s">
        <v>7377</v>
      </c>
      <c r="HTA5" s="6" t="s">
        <v>7378</v>
      </c>
      <c r="HTB5" s="6" t="s">
        <v>7379</v>
      </c>
      <c r="HTC5" s="6" t="s">
        <v>7380</v>
      </c>
      <c r="HTD5" s="6" t="s">
        <v>7381</v>
      </c>
      <c r="HTE5" s="6" t="s">
        <v>7382</v>
      </c>
      <c r="HTF5" s="6" t="s">
        <v>7383</v>
      </c>
      <c r="HTG5" s="6" t="s">
        <v>7384</v>
      </c>
      <c r="HTH5" s="6" t="s">
        <v>7385</v>
      </c>
      <c r="HTI5" s="6" t="s">
        <v>7386</v>
      </c>
      <c r="HTJ5" s="6" t="s">
        <v>7387</v>
      </c>
      <c r="HTK5" s="6" t="s">
        <v>7388</v>
      </c>
      <c r="HTL5" s="6" t="s">
        <v>7389</v>
      </c>
      <c r="HTM5" s="6" t="s">
        <v>7390</v>
      </c>
      <c r="HTN5" s="6" t="s">
        <v>7391</v>
      </c>
      <c r="HTO5" s="6" t="s">
        <v>7392</v>
      </c>
      <c r="HTP5" s="6" t="s">
        <v>7393</v>
      </c>
      <c r="HTQ5" s="6" t="s">
        <v>7394</v>
      </c>
      <c r="HTR5" s="6" t="s">
        <v>7395</v>
      </c>
      <c r="HTS5" s="6" t="s">
        <v>7396</v>
      </c>
      <c r="HTT5" s="6" t="s">
        <v>7397</v>
      </c>
      <c r="HTU5" s="6" t="s">
        <v>7398</v>
      </c>
      <c r="HTV5" s="6" t="s">
        <v>7399</v>
      </c>
      <c r="HTW5" s="6" t="s">
        <v>7400</v>
      </c>
      <c r="HTX5" s="6" t="s">
        <v>7401</v>
      </c>
      <c r="HTY5" s="6" t="s">
        <v>7402</v>
      </c>
      <c r="HTZ5" s="6" t="s">
        <v>7403</v>
      </c>
      <c r="HUA5" s="6" t="s">
        <v>7404</v>
      </c>
      <c r="HUB5" s="6" t="s">
        <v>7405</v>
      </c>
      <c r="HUC5" s="6" t="s">
        <v>7406</v>
      </c>
      <c r="HUD5" s="6" t="s">
        <v>7407</v>
      </c>
      <c r="HUE5" s="6" t="s">
        <v>7408</v>
      </c>
      <c r="HUF5" s="6" t="s">
        <v>7409</v>
      </c>
      <c r="HUG5" s="6" t="s">
        <v>7410</v>
      </c>
      <c r="HUH5" s="6" t="s">
        <v>7411</v>
      </c>
      <c r="HUI5" s="6" t="s">
        <v>7412</v>
      </c>
      <c r="HUJ5" s="6" t="s">
        <v>7413</v>
      </c>
      <c r="HUK5" s="6" t="s">
        <v>7414</v>
      </c>
      <c r="HUL5" s="6" t="s">
        <v>7415</v>
      </c>
      <c r="HUM5" s="6" t="s">
        <v>7416</v>
      </c>
      <c r="HUN5" s="6" t="s">
        <v>7417</v>
      </c>
      <c r="HUO5" s="6" t="s">
        <v>7418</v>
      </c>
      <c r="HUP5" s="6" t="s">
        <v>7419</v>
      </c>
      <c r="HUQ5" s="6" t="s">
        <v>7420</v>
      </c>
      <c r="HUR5" s="6" t="s">
        <v>7421</v>
      </c>
      <c r="HUS5" s="6" t="s">
        <v>7422</v>
      </c>
      <c r="HUT5" s="6" t="s">
        <v>7423</v>
      </c>
      <c r="HUU5" s="6" t="s">
        <v>7424</v>
      </c>
      <c r="HUV5" s="6" t="s">
        <v>7425</v>
      </c>
      <c r="HUW5" s="6" t="s">
        <v>7426</v>
      </c>
      <c r="HUX5" s="6" t="s">
        <v>7427</v>
      </c>
      <c r="HUY5" s="6" t="s">
        <v>7428</v>
      </c>
      <c r="HUZ5" s="6" t="s">
        <v>7429</v>
      </c>
      <c r="HVA5" s="6" t="s">
        <v>7430</v>
      </c>
      <c r="HVB5" s="6" t="s">
        <v>7431</v>
      </c>
      <c r="HVC5" s="6" t="s">
        <v>7432</v>
      </c>
      <c r="HVD5" s="6" t="s">
        <v>7433</v>
      </c>
      <c r="HVE5" s="6" t="s">
        <v>7434</v>
      </c>
      <c r="HVF5" s="6" t="s">
        <v>7435</v>
      </c>
      <c r="HVG5" s="6" t="s">
        <v>7436</v>
      </c>
      <c r="HVH5" s="6" t="s">
        <v>7437</v>
      </c>
      <c r="HVI5" s="6" t="s">
        <v>7438</v>
      </c>
      <c r="HVJ5" s="6" t="s">
        <v>7439</v>
      </c>
      <c r="HVK5" s="6" t="s">
        <v>7440</v>
      </c>
      <c r="HVL5" s="6" t="s">
        <v>7441</v>
      </c>
      <c r="HVM5" s="6" t="s">
        <v>7442</v>
      </c>
      <c r="HVN5" s="6" t="s">
        <v>7443</v>
      </c>
      <c r="HVO5" s="6" t="s">
        <v>7444</v>
      </c>
      <c r="HVP5" s="6" t="s">
        <v>7445</v>
      </c>
      <c r="HVQ5" s="6" t="s">
        <v>7446</v>
      </c>
      <c r="HVR5" s="6" t="s">
        <v>7447</v>
      </c>
      <c r="HVS5" s="6" t="s">
        <v>7448</v>
      </c>
      <c r="HVT5" s="6" t="s">
        <v>7449</v>
      </c>
      <c r="HVU5" s="6" t="s">
        <v>7450</v>
      </c>
      <c r="HVV5" s="6" t="s">
        <v>7451</v>
      </c>
      <c r="HVW5" s="6" t="s">
        <v>7452</v>
      </c>
      <c r="HVX5" s="6" t="s">
        <v>7453</v>
      </c>
      <c r="HVY5" s="6" t="s">
        <v>7454</v>
      </c>
      <c r="HVZ5" s="6" t="s">
        <v>7455</v>
      </c>
      <c r="HWA5" s="6" t="s">
        <v>7456</v>
      </c>
      <c r="HWB5" s="6" t="s">
        <v>7457</v>
      </c>
      <c r="HWC5" s="6" t="s">
        <v>7458</v>
      </c>
      <c r="HWD5" s="6" t="s">
        <v>7459</v>
      </c>
      <c r="HWE5" s="6" t="s">
        <v>7460</v>
      </c>
      <c r="HWF5" s="6" t="s">
        <v>7461</v>
      </c>
      <c r="HWG5" s="6" t="s">
        <v>7462</v>
      </c>
      <c r="HWH5" s="6" t="s">
        <v>7463</v>
      </c>
      <c r="HWI5" s="6" t="s">
        <v>7464</v>
      </c>
      <c r="HWJ5" s="6" t="s">
        <v>7465</v>
      </c>
      <c r="HWK5" s="6" t="s">
        <v>7466</v>
      </c>
      <c r="HWL5" s="6" t="s">
        <v>7467</v>
      </c>
      <c r="HWM5" s="6" t="s">
        <v>7468</v>
      </c>
      <c r="HWN5" s="6" t="s">
        <v>7469</v>
      </c>
      <c r="HWO5" s="6" t="s">
        <v>7470</v>
      </c>
      <c r="HWP5" s="6" t="s">
        <v>7471</v>
      </c>
      <c r="HWQ5" s="6" t="s">
        <v>7472</v>
      </c>
      <c r="HWR5" s="6" t="s">
        <v>7473</v>
      </c>
      <c r="HWS5" s="6" t="s">
        <v>7474</v>
      </c>
      <c r="HWT5" s="6" t="s">
        <v>7475</v>
      </c>
      <c r="HWU5" s="6" t="s">
        <v>7476</v>
      </c>
      <c r="HWV5" s="6" t="s">
        <v>7477</v>
      </c>
      <c r="HWW5" s="6" t="s">
        <v>7478</v>
      </c>
      <c r="HWX5" s="6" t="s">
        <v>7479</v>
      </c>
      <c r="HWY5" s="6" t="s">
        <v>7480</v>
      </c>
      <c r="HWZ5" s="6" t="s">
        <v>7481</v>
      </c>
      <c r="HXA5" s="6" t="s">
        <v>7482</v>
      </c>
      <c r="HXB5" s="6" t="s">
        <v>7483</v>
      </c>
      <c r="HXC5" s="6" t="s">
        <v>7484</v>
      </c>
      <c r="HXD5" s="6" t="s">
        <v>7485</v>
      </c>
      <c r="HXE5" s="6" t="s">
        <v>7486</v>
      </c>
      <c r="HXF5" s="6" t="s">
        <v>7487</v>
      </c>
      <c r="HXG5" s="6" t="s">
        <v>7488</v>
      </c>
      <c r="HXH5" s="6" t="s">
        <v>7489</v>
      </c>
      <c r="HXI5" s="6" t="s">
        <v>7490</v>
      </c>
      <c r="HXJ5" s="6" t="s">
        <v>7491</v>
      </c>
      <c r="HXK5" s="6" t="s">
        <v>7492</v>
      </c>
      <c r="HXL5" s="6" t="s">
        <v>7493</v>
      </c>
      <c r="HXM5" s="6" t="s">
        <v>7494</v>
      </c>
      <c r="HXN5" s="6" t="s">
        <v>7495</v>
      </c>
      <c r="HXO5" s="6" t="s">
        <v>7496</v>
      </c>
      <c r="HXP5" s="6" t="s">
        <v>7497</v>
      </c>
      <c r="HXQ5" s="6" t="s">
        <v>7498</v>
      </c>
      <c r="HXR5" s="6" t="s">
        <v>7499</v>
      </c>
      <c r="HXS5" s="6" t="s">
        <v>7500</v>
      </c>
      <c r="HXT5" s="6" t="s">
        <v>7501</v>
      </c>
      <c r="HXU5" s="6" t="s">
        <v>7502</v>
      </c>
      <c r="HXV5" s="6" t="s">
        <v>7503</v>
      </c>
      <c r="HXW5" s="6" t="s">
        <v>7504</v>
      </c>
      <c r="HXX5" s="6" t="s">
        <v>7505</v>
      </c>
      <c r="HXY5" s="6" t="s">
        <v>7506</v>
      </c>
      <c r="HXZ5" s="6" t="s">
        <v>7507</v>
      </c>
      <c r="HYA5" s="6" t="s">
        <v>7508</v>
      </c>
      <c r="HYB5" s="6" t="s">
        <v>7509</v>
      </c>
      <c r="HYC5" s="6" t="s">
        <v>7510</v>
      </c>
      <c r="HYD5" s="6" t="s">
        <v>7511</v>
      </c>
      <c r="HYE5" s="6" t="s">
        <v>7512</v>
      </c>
      <c r="HYF5" s="6" t="s">
        <v>7513</v>
      </c>
      <c r="HYG5" s="6" t="s">
        <v>7514</v>
      </c>
      <c r="HYH5" s="6" t="s">
        <v>7515</v>
      </c>
      <c r="HYI5" s="6" t="s">
        <v>7516</v>
      </c>
      <c r="HYJ5" s="6" t="s">
        <v>7517</v>
      </c>
      <c r="HYK5" s="6" t="s">
        <v>7518</v>
      </c>
      <c r="HYL5" s="6" t="s">
        <v>7519</v>
      </c>
      <c r="HYM5" s="6" t="s">
        <v>7520</v>
      </c>
      <c r="HYN5" s="6" t="s">
        <v>7521</v>
      </c>
      <c r="HYO5" s="6" t="s">
        <v>7522</v>
      </c>
      <c r="HYP5" s="6" t="s">
        <v>7523</v>
      </c>
      <c r="HYQ5" s="6" t="s">
        <v>7524</v>
      </c>
      <c r="HYR5" s="6" t="s">
        <v>7525</v>
      </c>
      <c r="HYS5" s="6" t="s">
        <v>7526</v>
      </c>
      <c r="HYT5" s="6" t="s">
        <v>7527</v>
      </c>
      <c r="HYU5" s="6" t="s">
        <v>7528</v>
      </c>
      <c r="HYV5" s="6" t="s">
        <v>7529</v>
      </c>
      <c r="HYW5" s="6" t="s">
        <v>7530</v>
      </c>
      <c r="HYX5" s="6" t="s">
        <v>7531</v>
      </c>
      <c r="HYY5" s="6" t="s">
        <v>7532</v>
      </c>
      <c r="HYZ5" s="6" t="s">
        <v>7533</v>
      </c>
      <c r="HZA5" s="6" t="s">
        <v>7534</v>
      </c>
      <c r="HZB5" s="6" t="s">
        <v>7535</v>
      </c>
      <c r="HZC5" s="6" t="s">
        <v>7536</v>
      </c>
      <c r="HZD5" s="6" t="s">
        <v>7537</v>
      </c>
      <c r="HZE5" s="6" t="s">
        <v>7538</v>
      </c>
      <c r="HZF5" s="6" t="s">
        <v>7539</v>
      </c>
      <c r="HZG5" s="6" t="s">
        <v>7540</v>
      </c>
      <c r="HZH5" s="6" t="s">
        <v>7541</v>
      </c>
      <c r="HZI5" s="6" t="s">
        <v>7542</v>
      </c>
      <c r="HZJ5" s="6" t="s">
        <v>7543</v>
      </c>
      <c r="HZK5" s="6" t="s">
        <v>7544</v>
      </c>
      <c r="HZL5" s="6" t="s">
        <v>7545</v>
      </c>
      <c r="HZM5" s="6" t="s">
        <v>7546</v>
      </c>
      <c r="HZN5" s="6" t="s">
        <v>7547</v>
      </c>
      <c r="HZO5" s="6" t="s">
        <v>7548</v>
      </c>
      <c r="HZP5" s="6" t="s">
        <v>7549</v>
      </c>
      <c r="HZQ5" s="6" t="s">
        <v>7550</v>
      </c>
      <c r="HZR5" s="6" t="s">
        <v>7551</v>
      </c>
      <c r="HZS5" s="6" t="s">
        <v>7552</v>
      </c>
      <c r="HZT5" s="6" t="s">
        <v>7553</v>
      </c>
      <c r="HZU5" s="6" t="s">
        <v>7554</v>
      </c>
      <c r="HZV5" s="6" t="s">
        <v>7555</v>
      </c>
      <c r="HZW5" s="6" t="s">
        <v>7556</v>
      </c>
      <c r="HZX5" s="6" t="s">
        <v>7557</v>
      </c>
      <c r="HZY5" s="6" t="s">
        <v>7558</v>
      </c>
      <c r="HZZ5" s="6" t="s">
        <v>7559</v>
      </c>
      <c r="IAA5" s="6" t="s">
        <v>7560</v>
      </c>
      <c r="IAB5" s="6" t="s">
        <v>7561</v>
      </c>
      <c r="IAC5" s="6" t="s">
        <v>7562</v>
      </c>
      <c r="IAD5" s="6" t="s">
        <v>7563</v>
      </c>
      <c r="IAE5" s="6" t="s">
        <v>7564</v>
      </c>
      <c r="IAF5" s="6" t="s">
        <v>7565</v>
      </c>
      <c r="IAG5" s="6" t="s">
        <v>7566</v>
      </c>
      <c r="IAH5" s="6" t="s">
        <v>7567</v>
      </c>
      <c r="IAI5" s="6" t="s">
        <v>7568</v>
      </c>
      <c r="IAJ5" s="6" t="s">
        <v>7569</v>
      </c>
      <c r="IAK5" s="6" t="s">
        <v>7570</v>
      </c>
      <c r="IAL5" s="6" t="s">
        <v>7571</v>
      </c>
      <c r="IAM5" s="6" t="s">
        <v>7572</v>
      </c>
      <c r="IAN5" s="6" t="s">
        <v>7573</v>
      </c>
      <c r="IAO5" s="6" t="s">
        <v>7574</v>
      </c>
      <c r="IAP5" s="6" t="s">
        <v>7575</v>
      </c>
      <c r="IAQ5" s="6" t="s">
        <v>7576</v>
      </c>
      <c r="IAR5" s="6" t="s">
        <v>7577</v>
      </c>
      <c r="IAS5" s="6" t="s">
        <v>7578</v>
      </c>
      <c r="IAT5" s="6" t="s">
        <v>7579</v>
      </c>
      <c r="IAU5" s="6" t="s">
        <v>7580</v>
      </c>
      <c r="IAV5" s="6" t="s">
        <v>7581</v>
      </c>
      <c r="IAW5" s="6" t="s">
        <v>7582</v>
      </c>
      <c r="IAX5" s="6" t="s">
        <v>7583</v>
      </c>
      <c r="IAY5" s="6" t="s">
        <v>7584</v>
      </c>
      <c r="IAZ5" s="6" t="s">
        <v>7585</v>
      </c>
      <c r="IBA5" s="6" t="s">
        <v>7586</v>
      </c>
      <c r="IBB5" s="6" t="s">
        <v>7587</v>
      </c>
      <c r="IBC5" s="6" t="s">
        <v>7588</v>
      </c>
      <c r="IBD5" s="6" t="s">
        <v>7589</v>
      </c>
      <c r="IBE5" s="6" t="s">
        <v>7590</v>
      </c>
      <c r="IBF5" s="6" t="s">
        <v>7591</v>
      </c>
      <c r="IBG5" s="6" t="s">
        <v>7592</v>
      </c>
      <c r="IBH5" s="6" t="s">
        <v>7593</v>
      </c>
      <c r="IBI5" s="6" t="s">
        <v>7594</v>
      </c>
      <c r="IBJ5" s="6" t="s">
        <v>7595</v>
      </c>
      <c r="IBK5" s="6" t="s">
        <v>7596</v>
      </c>
      <c r="IBL5" s="6" t="s">
        <v>7597</v>
      </c>
      <c r="IBM5" s="6" t="s">
        <v>7598</v>
      </c>
      <c r="IBN5" s="6" t="s">
        <v>7599</v>
      </c>
      <c r="IBO5" s="6" t="s">
        <v>7600</v>
      </c>
      <c r="IBP5" s="6" t="s">
        <v>7601</v>
      </c>
      <c r="IBQ5" s="6" t="s">
        <v>7602</v>
      </c>
      <c r="IBR5" s="6" t="s">
        <v>7603</v>
      </c>
      <c r="IBS5" s="6" t="s">
        <v>7604</v>
      </c>
      <c r="IBT5" s="6" t="s">
        <v>7605</v>
      </c>
      <c r="IBU5" s="6" t="s">
        <v>7606</v>
      </c>
      <c r="IBV5" s="6" t="s">
        <v>7607</v>
      </c>
      <c r="IBW5" s="6" t="s">
        <v>7608</v>
      </c>
      <c r="IBX5" s="6" t="s">
        <v>7609</v>
      </c>
      <c r="IBY5" s="6" t="s">
        <v>7610</v>
      </c>
      <c r="IBZ5" s="6" t="s">
        <v>7611</v>
      </c>
      <c r="ICA5" s="6" t="s">
        <v>7612</v>
      </c>
      <c r="ICB5" s="6" t="s">
        <v>7613</v>
      </c>
      <c r="ICC5" s="6" t="s">
        <v>7614</v>
      </c>
      <c r="ICD5" s="6" t="s">
        <v>7615</v>
      </c>
      <c r="ICE5" s="6" t="s">
        <v>7616</v>
      </c>
      <c r="ICF5" s="6" t="s">
        <v>7617</v>
      </c>
      <c r="ICG5" s="6" t="s">
        <v>7618</v>
      </c>
      <c r="ICH5" s="6" t="s">
        <v>7619</v>
      </c>
      <c r="ICI5" s="6" t="s">
        <v>7620</v>
      </c>
      <c r="ICJ5" s="6" t="s">
        <v>7621</v>
      </c>
      <c r="ICK5" s="6" t="s">
        <v>7622</v>
      </c>
      <c r="ICL5" s="6" t="s">
        <v>7623</v>
      </c>
      <c r="ICM5" s="6" t="s">
        <v>7624</v>
      </c>
      <c r="ICN5" s="6" t="s">
        <v>7625</v>
      </c>
      <c r="ICO5" s="6" t="s">
        <v>7626</v>
      </c>
      <c r="ICP5" s="6" t="s">
        <v>7627</v>
      </c>
      <c r="ICQ5" s="6" t="s">
        <v>7628</v>
      </c>
      <c r="ICR5" s="6" t="s">
        <v>7629</v>
      </c>
      <c r="ICS5" s="6" t="s">
        <v>7630</v>
      </c>
      <c r="ICT5" s="6" t="s">
        <v>7631</v>
      </c>
      <c r="ICU5" s="6" t="s">
        <v>7632</v>
      </c>
      <c r="ICV5" s="6" t="s">
        <v>7633</v>
      </c>
      <c r="ICW5" s="6" t="s">
        <v>7634</v>
      </c>
      <c r="ICX5" s="6" t="s">
        <v>7635</v>
      </c>
      <c r="ICY5" s="6" t="s">
        <v>7636</v>
      </c>
      <c r="ICZ5" s="6" t="s">
        <v>7637</v>
      </c>
      <c r="IDA5" s="6" t="s">
        <v>7638</v>
      </c>
      <c r="IDB5" s="6" t="s">
        <v>7639</v>
      </c>
      <c r="IDC5" s="6" t="s">
        <v>7640</v>
      </c>
      <c r="IDD5" s="6" t="s">
        <v>7641</v>
      </c>
      <c r="IDE5" s="6" t="s">
        <v>7642</v>
      </c>
      <c r="IDF5" s="6" t="s">
        <v>7643</v>
      </c>
      <c r="IDG5" s="6" t="s">
        <v>7644</v>
      </c>
      <c r="IDH5" s="6" t="s">
        <v>7645</v>
      </c>
      <c r="IDI5" s="6" t="s">
        <v>7646</v>
      </c>
      <c r="IDJ5" s="6" t="s">
        <v>7647</v>
      </c>
      <c r="IDK5" s="6" t="s">
        <v>7648</v>
      </c>
      <c r="IDL5" s="6" t="s">
        <v>7649</v>
      </c>
      <c r="IDM5" s="6" t="s">
        <v>7650</v>
      </c>
      <c r="IDN5" s="6" t="s">
        <v>7651</v>
      </c>
      <c r="IDO5" s="6" t="s">
        <v>7652</v>
      </c>
      <c r="IDP5" s="6" t="s">
        <v>7653</v>
      </c>
      <c r="IDQ5" s="6" t="s">
        <v>7654</v>
      </c>
      <c r="IDR5" s="6" t="s">
        <v>7655</v>
      </c>
      <c r="IDS5" s="6" t="s">
        <v>7656</v>
      </c>
      <c r="IDT5" s="6" t="s">
        <v>7657</v>
      </c>
      <c r="IDU5" s="6" t="s">
        <v>7658</v>
      </c>
      <c r="IDV5" s="6" t="s">
        <v>7659</v>
      </c>
      <c r="IDW5" s="6" t="s">
        <v>7660</v>
      </c>
      <c r="IDX5" s="6" t="s">
        <v>7661</v>
      </c>
      <c r="IDY5" s="6" t="s">
        <v>7662</v>
      </c>
      <c r="IDZ5" s="6" t="s">
        <v>7663</v>
      </c>
      <c r="IEA5" s="6" t="s">
        <v>7664</v>
      </c>
      <c r="IEB5" s="6" t="s">
        <v>7665</v>
      </c>
      <c r="IEC5" s="6" t="s">
        <v>7666</v>
      </c>
      <c r="IED5" s="6" t="s">
        <v>7667</v>
      </c>
      <c r="IEE5" s="6" t="s">
        <v>7668</v>
      </c>
      <c r="IEF5" s="6" t="s">
        <v>7669</v>
      </c>
      <c r="IEG5" s="6" t="s">
        <v>7670</v>
      </c>
      <c r="IEH5" s="6" t="s">
        <v>7671</v>
      </c>
      <c r="IEI5" s="6" t="s">
        <v>7672</v>
      </c>
      <c r="IEJ5" s="6" t="s">
        <v>7673</v>
      </c>
      <c r="IEK5" s="6" t="s">
        <v>7674</v>
      </c>
      <c r="IEL5" s="6" t="s">
        <v>7675</v>
      </c>
      <c r="IEM5" s="6" t="s">
        <v>7676</v>
      </c>
      <c r="IEN5" s="6" t="s">
        <v>7677</v>
      </c>
      <c r="IEO5" s="6" t="s">
        <v>7678</v>
      </c>
      <c r="IEP5" s="6" t="s">
        <v>7679</v>
      </c>
      <c r="IEQ5" s="6" t="s">
        <v>7680</v>
      </c>
      <c r="IER5" s="6" t="s">
        <v>7681</v>
      </c>
      <c r="IES5" s="6" t="s">
        <v>7682</v>
      </c>
      <c r="IET5" s="6" t="s">
        <v>7683</v>
      </c>
      <c r="IEU5" s="6" t="s">
        <v>7684</v>
      </c>
      <c r="IEV5" s="6" t="s">
        <v>7685</v>
      </c>
      <c r="IEW5" s="6" t="s">
        <v>7686</v>
      </c>
      <c r="IEX5" s="6" t="s">
        <v>7687</v>
      </c>
      <c r="IEY5" s="6" t="s">
        <v>7688</v>
      </c>
      <c r="IEZ5" s="6" t="s">
        <v>7689</v>
      </c>
      <c r="IFA5" s="6" t="s">
        <v>7690</v>
      </c>
      <c r="IFB5" s="6" t="s">
        <v>7691</v>
      </c>
      <c r="IFC5" s="6" t="s">
        <v>7692</v>
      </c>
      <c r="IFD5" s="6" t="s">
        <v>7693</v>
      </c>
      <c r="IFE5" s="6" t="s">
        <v>7694</v>
      </c>
      <c r="IFF5" s="6" t="s">
        <v>7695</v>
      </c>
      <c r="IFG5" s="6" t="s">
        <v>7696</v>
      </c>
      <c r="IFH5" s="6" t="s">
        <v>7697</v>
      </c>
      <c r="IFI5" s="6" t="s">
        <v>7698</v>
      </c>
      <c r="IFJ5" s="6" t="s">
        <v>7699</v>
      </c>
      <c r="IFK5" s="6" t="s">
        <v>7700</v>
      </c>
      <c r="IFL5" s="6" t="s">
        <v>7701</v>
      </c>
      <c r="IFM5" s="6" t="s">
        <v>7702</v>
      </c>
      <c r="IFN5" s="6" t="s">
        <v>7703</v>
      </c>
      <c r="IFO5" s="6" t="s">
        <v>7704</v>
      </c>
      <c r="IFP5" s="6" t="s">
        <v>7705</v>
      </c>
      <c r="IFQ5" s="6" t="s">
        <v>7706</v>
      </c>
      <c r="IFR5" s="6" t="s">
        <v>7707</v>
      </c>
      <c r="IFS5" s="6" t="s">
        <v>7708</v>
      </c>
      <c r="IFT5" s="6" t="s">
        <v>7709</v>
      </c>
      <c r="IFU5" s="6" t="s">
        <v>7710</v>
      </c>
      <c r="IFV5" s="6" t="s">
        <v>7711</v>
      </c>
      <c r="IFW5" s="6" t="s">
        <v>7712</v>
      </c>
      <c r="IFX5" s="6" t="s">
        <v>7713</v>
      </c>
      <c r="IFY5" s="6" t="s">
        <v>7714</v>
      </c>
      <c r="IFZ5" s="6" t="s">
        <v>7715</v>
      </c>
      <c r="IGA5" s="6" t="s">
        <v>7716</v>
      </c>
      <c r="IGB5" s="6" t="s">
        <v>7717</v>
      </c>
      <c r="IGC5" s="6" t="s">
        <v>7718</v>
      </c>
      <c r="IGD5" s="6" t="s">
        <v>7719</v>
      </c>
      <c r="IGE5" s="6" t="s">
        <v>7720</v>
      </c>
      <c r="IGF5" s="6" t="s">
        <v>7721</v>
      </c>
      <c r="IGG5" s="6" t="s">
        <v>7722</v>
      </c>
      <c r="IGH5" s="6" t="s">
        <v>7723</v>
      </c>
      <c r="IGI5" s="6" t="s">
        <v>7724</v>
      </c>
      <c r="IGJ5" s="6" t="s">
        <v>7725</v>
      </c>
      <c r="IGK5" s="6" t="s">
        <v>7726</v>
      </c>
      <c r="IGL5" s="6" t="s">
        <v>7727</v>
      </c>
      <c r="IGM5" s="6" t="s">
        <v>7728</v>
      </c>
      <c r="IGN5" s="6" t="s">
        <v>7729</v>
      </c>
      <c r="IGO5" s="6" t="s">
        <v>7730</v>
      </c>
      <c r="IGP5" s="6" t="s">
        <v>7731</v>
      </c>
      <c r="IGQ5" s="6" t="s">
        <v>7732</v>
      </c>
      <c r="IGR5" s="6" t="s">
        <v>7733</v>
      </c>
      <c r="IGS5" s="6" t="s">
        <v>7734</v>
      </c>
      <c r="IGT5" s="6" t="s">
        <v>7735</v>
      </c>
      <c r="IGU5" s="6" t="s">
        <v>7736</v>
      </c>
      <c r="IGV5" s="6" t="s">
        <v>7737</v>
      </c>
      <c r="IGW5" s="6" t="s">
        <v>7738</v>
      </c>
      <c r="IGX5" s="6" t="s">
        <v>7739</v>
      </c>
      <c r="IGY5" s="6" t="s">
        <v>7740</v>
      </c>
      <c r="IGZ5" s="6" t="s">
        <v>7741</v>
      </c>
      <c r="IHA5" s="6" t="s">
        <v>7742</v>
      </c>
      <c r="IHB5" s="6" t="s">
        <v>7743</v>
      </c>
      <c r="IHC5" s="6" t="s">
        <v>7744</v>
      </c>
      <c r="IHD5" s="6" t="s">
        <v>7745</v>
      </c>
      <c r="IHE5" s="6" t="s">
        <v>7746</v>
      </c>
      <c r="IHF5" s="6" t="s">
        <v>7747</v>
      </c>
      <c r="IHG5" s="6" t="s">
        <v>7748</v>
      </c>
      <c r="IHH5" s="6" t="s">
        <v>7749</v>
      </c>
      <c r="IHI5" s="6" t="s">
        <v>7750</v>
      </c>
      <c r="IHJ5" s="6" t="s">
        <v>7751</v>
      </c>
      <c r="IHK5" s="6" t="s">
        <v>7752</v>
      </c>
      <c r="IHL5" s="6" t="s">
        <v>7753</v>
      </c>
      <c r="IHM5" s="6" t="s">
        <v>7754</v>
      </c>
      <c r="IHN5" s="6" t="s">
        <v>7755</v>
      </c>
      <c r="IHO5" s="6" t="s">
        <v>7756</v>
      </c>
      <c r="IHP5" s="6" t="s">
        <v>7757</v>
      </c>
      <c r="IHQ5" s="6" t="s">
        <v>7758</v>
      </c>
      <c r="IHR5" s="6" t="s">
        <v>7759</v>
      </c>
      <c r="IHS5" s="6" t="s">
        <v>7760</v>
      </c>
      <c r="IHT5" s="6" t="s">
        <v>7761</v>
      </c>
      <c r="IHU5" s="6" t="s">
        <v>7762</v>
      </c>
      <c r="IHV5" s="6" t="s">
        <v>7763</v>
      </c>
      <c r="IHW5" s="6" t="s">
        <v>7764</v>
      </c>
      <c r="IHX5" s="6" t="s">
        <v>7765</v>
      </c>
      <c r="IHY5" s="6" t="s">
        <v>7766</v>
      </c>
      <c r="IHZ5" s="6" t="s">
        <v>7767</v>
      </c>
      <c r="IIA5" s="6" t="s">
        <v>7768</v>
      </c>
      <c r="IIB5" s="6" t="s">
        <v>7769</v>
      </c>
      <c r="IIC5" s="6" t="s">
        <v>7770</v>
      </c>
      <c r="IID5" s="6" t="s">
        <v>7771</v>
      </c>
      <c r="IIE5" s="6" t="s">
        <v>7772</v>
      </c>
      <c r="IIF5" s="6" t="s">
        <v>7773</v>
      </c>
      <c r="IIG5" s="6" t="s">
        <v>7774</v>
      </c>
      <c r="IIH5" s="6" t="s">
        <v>7775</v>
      </c>
      <c r="III5" s="6" t="s">
        <v>7776</v>
      </c>
      <c r="IIJ5" s="6" t="s">
        <v>7777</v>
      </c>
      <c r="IIK5" s="6" t="s">
        <v>7778</v>
      </c>
      <c r="IIL5" s="6" t="s">
        <v>7779</v>
      </c>
      <c r="IIM5" s="6" t="s">
        <v>7780</v>
      </c>
      <c r="IIN5" s="6" t="s">
        <v>7781</v>
      </c>
      <c r="IIO5" s="6" t="s">
        <v>7782</v>
      </c>
      <c r="IIP5" s="6" t="s">
        <v>7783</v>
      </c>
      <c r="IIQ5" s="6" t="s">
        <v>7784</v>
      </c>
      <c r="IIR5" s="6" t="s">
        <v>7785</v>
      </c>
      <c r="IIS5" s="6" t="s">
        <v>7786</v>
      </c>
      <c r="IIT5" s="6" t="s">
        <v>7787</v>
      </c>
      <c r="IIU5" s="6" t="s">
        <v>7788</v>
      </c>
      <c r="IIV5" s="6" t="s">
        <v>7789</v>
      </c>
      <c r="IIW5" s="6" t="s">
        <v>7790</v>
      </c>
      <c r="IIX5" s="6" t="s">
        <v>7791</v>
      </c>
      <c r="IIY5" s="6" t="s">
        <v>7792</v>
      </c>
      <c r="IIZ5" s="6" t="s">
        <v>7793</v>
      </c>
      <c r="IJA5" s="6" t="s">
        <v>7794</v>
      </c>
      <c r="IJB5" s="6" t="s">
        <v>7795</v>
      </c>
      <c r="IJC5" s="6" t="s">
        <v>7796</v>
      </c>
      <c r="IJD5" s="6" t="s">
        <v>7797</v>
      </c>
      <c r="IJE5" s="6" t="s">
        <v>7798</v>
      </c>
      <c r="IJF5" s="6" t="s">
        <v>7799</v>
      </c>
      <c r="IJG5" s="6" t="s">
        <v>7800</v>
      </c>
      <c r="IJH5" s="6" t="s">
        <v>7801</v>
      </c>
      <c r="IJI5" s="6" t="s">
        <v>7802</v>
      </c>
      <c r="IJJ5" s="6" t="s">
        <v>7803</v>
      </c>
      <c r="IJK5" s="6" t="s">
        <v>7804</v>
      </c>
      <c r="IJL5" s="6" t="s">
        <v>7805</v>
      </c>
      <c r="IJM5" s="6" t="s">
        <v>7806</v>
      </c>
      <c r="IJN5" s="6" t="s">
        <v>7807</v>
      </c>
      <c r="IJO5" s="6" t="s">
        <v>7808</v>
      </c>
      <c r="IJP5" s="6" t="s">
        <v>7809</v>
      </c>
      <c r="IJQ5" s="6" t="s">
        <v>7810</v>
      </c>
      <c r="IJR5" s="6" t="s">
        <v>7811</v>
      </c>
      <c r="IJS5" s="6" t="s">
        <v>7812</v>
      </c>
      <c r="IJT5" s="6" t="s">
        <v>7813</v>
      </c>
      <c r="IJU5" s="6" t="s">
        <v>7814</v>
      </c>
      <c r="IJV5" s="6" t="s">
        <v>7815</v>
      </c>
      <c r="IJW5" s="6" t="s">
        <v>7816</v>
      </c>
      <c r="IJX5" s="6" t="s">
        <v>7817</v>
      </c>
      <c r="IJY5" s="6" t="s">
        <v>7818</v>
      </c>
      <c r="IJZ5" s="6" t="s">
        <v>7819</v>
      </c>
      <c r="IKA5" s="6" t="s">
        <v>7820</v>
      </c>
      <c r="IKB5" s="6" t="s">
        <v>7821</v>
      </c>
      <c r="IKC5" s="6" t="s">
        <v>7822</v>
      </c>
      <c r="IKD5" s="6" t="s">
        <v>7823</v>
      </c>
      <c r="IKE5" s="6" t="s">
        <v>7824</v>
      </c>
      <c r="IKF5" s="6" t="s">
        <v>7825</v>
      </c>
      <c r="IKG5" s="6" t="s">
        <v>7826</v>
      </c>
      <c r="IKH5" s="6" t="s">
        <v>7827</v>
      </c>
      <c r="IKI5" s="6" t="s">
        <v>7828</v>
      </c>
      <c r="IKJ5" s="6" t="s">
        <v>7829</v>
      </c>
      <c r="IKK5" s="6" t="s">
        <v>7830</v>
      </c>
      <c r="IKL5" s="6" t="s">
        <v>7831</v>
      </c>
      <c r="IKM5" s="6" t="s">
        <v>7832</v>
      </c>
      <c r="IKN5" s="6" t="s">
        <v>7833</v>
      </c>
      <c r="IKO5" s="6" t="s">
        <v>7834</v>
      </c>
      <c r="IKP5" s="6" t="s">
        <v>7835</v>
      </c>
      <c r="IKQ5" s="6" t="s">
        <v>7836</v>
      </c>
      <c r="IKR5" s="6" t="s">
        <v>7837</v>
      </c>
      <c r="IKS5" s="6" t="s">
        <v>7838</v>
      </c>
      <c r="IKT5" s="6" t="s">
        <v>7839</v>
      </c>
      <c r="IKU5" s="6" t="s">
        <v>7840</v>
      </c>
      <c r="IKV5" s="6" t="s">
        <v>7841</v>
      </c>
      <c r="IKW5" s="6" t="s">
        <v>7842</v>
      </c>
      <c r="IKX5" s="6" t="s">
        <v>7843</v>
      </c>
      <c r="IKY5" s="6" t="s">
        <v>7844</v>
      </c>
      <c r="IKZ5" s="6" t="s">
        <v>7845</v>
      </c>
      <c r="ILA5" s="6" t="s">
        <v>7846</v>
      </c>
      <c r="ILB5" s="6" t="s">
        <v>7847</v>
      </c>
      <c r="ILC5" s="6" t="s">
        <v>7848</v>
      </c>
      <c r="ILD5" s="6" t="s">
        <v>7849</v>
      </c>
      <c r="ILE5" s="6" t="s">
        <v>7850</v>
      </c>
      <c r="ILF5" s="6" t="s">
        <v>7851</v>
      </c>
      <c r="ILG5" s="6" t="s">
        <v>7852</v>
      </c>
      <c r="ILH5" s="6" t="s">
        <v>7853</v>
      </c>
      <c r="ILI5" s="6" t="s">
        <v>7854</v>
      </c>
      <c r="ILJ5" s="6" t="s">
        <v>7855</v>
      </c>
      <c r="ILK5" s="6" t="s">
        <v>7856</v>
      </c>
      <c r="ILL5" s="6" t="s">
        <v>7857</v>
      </c>
      <c r="ILM5" s="6" t="s">
        <v>7858</v>
      </c>
      <c r="ILN5" s="6" t="s">
        <v>7859</v>
      </c>
      <c r="ILO5" s="6" t="s">
        <v>7860</v>
      </c>
      <c r="ILP5" s="6" t="s">
        <v>7861</v>
      </c>
      <c r="ILQ5" s="6" t="s">
        <v>7862</v>
      </c>
      <c r="ILR5" s="6" t="s">
        <v>7863</v>
      </c>
      <c r="ILS5" s="6" t="s">
        <v>7864</v>
      </c>
      <c r="ILT5" s="6" t="s">
        <v>7865</v>
      </c>
      <c r="ILU5" s="6" t="s">
        <v>7866</v>
      </c>
      <c r="ILV5" s="6" t="s">
        <v>7867</v>
      </c>
      <c r="ILW5" s="6" t="s">
        <v>7868</v>
      </c>
      <c r="ILX5" s="6" t="s">
        <v>7869</v>
      </c>
      <c r="ILY5" s="6" t="s">
        <v>7870</v>
      </c>
      <c r="ILZ5" s="6" t="s">
        <v>7871</v>
      </c>
      <c r="IMA5" s="6" t="s">
        <v>7872</v>
      </c>
      <c r="IMB5" s="6" t="s">
        <v>7873</v>
      </c>
      <c r="IMC5" s="6" t="s">
        <v>7874</v>
      </c>
      <c r="IMD5" s="6" t="s">
        <v>7875</v>
      </c>
      <c r="IME5" s="6" t="s">
        <v>7876</v>
      </c>
      <c r="IMF5" s="6" t="s">
        <v>7877</v>
      </c>
      <c r="IMG5" s="6" t="s">
        <v>7878</v>
      </c>
      <c r="IMH5" s="6" t="s">
        <v>7879</v>
      </c>
      <c r="IMI5" s="6" t="s">
        <v>7880</v>
      </c>
      <c r="IMJ5" s="6" t="s">
        <v>7881</v>
      </c>
      <c r="IMK5" s="6" t="s">
        <v>7882</v>
      </c>
      <c r="IML5" s="6" t="s">
        <v>7883</v>
      </c>
      <c r="IMM5" s="6" t="s">
        <v>7884</v>
      </c>
      <c r="IMN5" s="6" t="s">
        <v>7885</v>
      </c>
      <c r="IMO5" s="6" t="s">
        <v>7886</v>
      </c>
      <c r="IMP5" s="6" t="s">
        <v>7887</v>
      </c>
      <c r="IMQ5" s="6" t="s">
        <v>7888</v>
      </c>
      <c r="IMR5" s="6" t="s">
        <v>7889</v>
      </c>
      <c r="IMS5" s="6" t="s">
        <v>7890</v>
      </c>
      <c r="IMT5" s="6" t="s">
        <v>7891</v>
      </c>
      <c r="IMU5" s="6" t="s">
        <v>7892</v>
      </c>
      <c r="IMV5" s="6" t="s">
        <v>7893</v>
      </c>
      <c r="IMW5" s="6" t="s">
        <v>7894</v>
      </c>
      <c r="IMX5" s="6" t="s">
        <v>7895</v>
      </c>
      <c r="IMY5" s="6" t="s">
        <v>7896</v>
      </c>
      <c r="IMZ5" s="6" t="s">
        <v>7897</v>
      </c>
      <c r="INA5" s="6" t="s">
        <v>7898</v>
      </c>
      <c r="INB5" s="6" t="s">
        <v>7899</v>
      </c>
      <c r="INC5" s="6" t="s">
        <v>7900</v>
      </c>
      <c r="IND5" s="6" t="s">
        <v>7901</v>
      </c>
      <c r="INE5" s="6" t="s">
        <v>7902</v>
      </c>
      <c r="INF5" s="6" t="s">
        <v>7903</v>
      </c>
      <c r="ING5" s="6" t="s">
        <v>7904</v>
      </c>
      <c r="INH5" s="6" t="s">
        <v>7905</v>
      </c>
      <c r="INI5" s="6" t="s">
        <v>7906</v>
      </c>
      <c r="INJ5" s="6" t="s">
        <v>7907</v>
      </c>
      <c r="INK5" s="6" t="s">
        <v>7908</v>
      </c>
      <c r="INL5" s="6" t="s">
        <v>7909</v>
      </c>
      <c r="INM5" s="6" t="s">
        <v>7910</v>
      </c>
      <c r="INN5" s="6" t="s">
        <v>7911</v>
      </c>
      <c r="INO5" s="6" t="s">
        <v>7912</v>
      </c>
      <c r="INP5" s="6" t="s">
        <v>7913</v>
      </c>
      <c r="INQ5" s="6" t="s">
        <v>7914</v>
      </c>
      <c r="INR5" s="6" t="s">
        <v>7915</v>
      </c>
      <c r="INS5" s="6" t="s">
        <v>7916</v>
      </c>
      <c r="INT5" s="6" t="s">
        <v>7917</v>
      </c>
      <c r="INU5" s="6" t="s">
        <v>7918</v>
      </c>
      <c r="INV5" s="6" t="s">
        <v>7919</v>
      </c>
      <c r="INW5" s="6" t="s">
        <v>7920</v>
      </c>
      <c r="INX5" s="6" t="s">
        <v>7921</v>
      </c>
      <c r="INY5" s="6" t="s">
        <v>7922</v>
      </c>
      <c r="INZ5" s="6" t="s">
        <v>7923</v>
      </c>
      <c r="IOA5" s="6" t="s">
        <v>7924</v>
      </c>
      <c r="IOB5" s="6" t="s">
        <v>7925</v>
      </c>
      <c r="IOC5" s="6" t="s">
        <v>7926</v>
      </c>
      <c r="IOD5" s="6" t="s">
        <v>7927</v>
      </c>
      <c r="IOE5" s="6" t="s">
        <v>7928</v>
      </c>
      <c r="IOF5" s="6" t="s">
        <v>7929</v>
      </c>
      <c r="IOG5" s="6" t="s">
        <v>7930</v>
      </c>
      <c r="IOH5" s="6" t="s">
        <v>7931</v>
      </c>
      <c r="IOI5" s="6" t="s">
        <v>7932</v>
      </c>
      <c r="IOJ5" s="6" t="s">
        <v>7933</v>
      </c>
      <c r="IOK5" s="6" t="s">
        <v>7934</v>
      </c>
      <c r="IOL5" s="6" t="s">
        <v>7935</v>
      </c>
      <c r="IOM5" s="6" t="s">
        <v>7936</v>
      </c>
      <c r="ION5" s="6" t="s">
        <v>7937</v>
      </c>
      <c r="IOO5" s="6" t="s">
        <v>7938</v>
      </c>
      <c r="IOP5" s="6" t="s">
        <v>7939</v>
      </c>
      <c r="IOQ5" s="6" t="s">
        <v>7940</v>
      </c>
      <c r="IOR5" s="6" t="s">
        <v>7941</v>
      </c>
      <c r="IOS5" s="6" t="s">
        <v>7942</v>
      </c>
      <c r="IOT5" s="6" t="s">
        <v>7943</v>
      </c>
      <c r="IOU5" s="6" t="s">
        <v>7944</v>
      </c>
      <c r="IOV5" s="6" t="s">
        <v>7945</v>
      </c>
      <c r="IOW5" s="6" t="s">
        <v>7946</v>
      </c>
      <c r="IOX5" s="6" t="s">
        <v>7947</v>
      </c>
      <c r="IOY5" s="6" t="s">
        <v>7948</v>
      </c>
      <c r="IOZ5" s="6" t="s">
        <v>7949</v>
      </c>
      <c r="IPA5" s="6" t="s">
        <v>7950</v>
      </c>
      <c r="IPB5" s="6" t="s">
        <v>7951</v>
      </c>
      <c r="IPC5" s="6" t="s">
        <v>7952</v>
      </c>
      <c r="IPD5" s="6" t="s">
        <v>7953</v>
      </c>
      <c r="IPE5" s="6" t="s">
        <v>7954</v>
      </c>
      <c r="IPF5" s="6" t="s">
        <v>7955</v>
      </c>
      <c r="IPG5" s="6" t="s">
        <v>7956</v>
      </c>
      <c r="IPH5" s="6" t="s">
        <v>7957</v>
      </c>
      <c r="IPI5" s="6" t="s">
        <v>7958</v>
      </c>
      <c r="IPJ5" s="6" t="s">
        <v>7959</v>
      </c>
      <c r="IPK5" s="6" t="s">
        <v>7960</v>
      </c>
      <c r="IPL5" s="6" t="s">
        <v>7961</v>
      </c>
      <c r="IPM5" s="6" t="s">
        <v>7962</v>
      </c>
      <c r="IPN5" s="6" t="s">
        <v>7963</v>
      </c>
      <c r="IPO5" s="6" t="s">
        <v>7964</v>
      </c>
      <c r="IPP5" s="6" t="s">
        <v>7965</v>
      </c>
      <c r="IPQ5" s="6" t="s">
        <v>7966</v>
      </c>
      <c r="IPR5" s="6" t="s">
        <v>7967</v>
      </c>
      <c r="IPS5" s="6" t="s">
        <v>7968</v>
      </c>
      <c r="IPT5" s="6" t="s">
        <v>7969</v>
      </c>
      <c r="IPU5" s="6" t="s">
        <v>7970</v>
      </c>
      <c r="IPV5" s="6" t="s">
        <v>7971</v>
      </c>
      <c r="IPW5" s="6" t="s">
        <v>7972</v>
      </c>
      <c r="IPX5" s="6" t="s">
        <v>7973</v>
      </c>
      <c r="IPY5" s="6" t="s">
        <v>7974</v>
      </c>
      <c r="IPZ5" s="6" t="s">
        <v>7975</v>
      </c>
      <c r="IQA5" s="6" t="s">
        <v>7976</v>
      </c>
      <c r="IQB5" s="6" t="s">
        <v>7977</v>
      </c>
      <c r="IQC5" s="6" t="s">
        <v>7978</v>
      </c>
      <c r="IQD5" s="6" t="s">
        <v>7979</v>
      </c>
      <c r="IQE5" s="6" t="s">
        <v>7980</v>
      </c>
      <c r="IQF5" s="6" t="s">
        <v>7981</v>
      </c>
      <c r="IQG5" s="6" t="s">
        <v>7982</v>
      </c>
      <c r="IQH5" s="6" t="s">
        <v>7983</v>
      </c>
      <c r="IQI5" s="6" t="s">
        <v>7984</v>
      </c>
      <c r="IQJ5" s="6" t="s">
        <v>7985</v>
      </c>
      <c r="IQK5" s="6" t="s">
        <v>7986</v>
      </c>
      <c r="IQL5" s="6" t="s">
        <v>7987</v>
      </c>
      <c r="IQM5" s="6" t="s">
        <v>7988</v>
      </c>
      <c r="IQN5" s="6" t="s">
        <v>7989</v>
      </c>
      <c r="IQO5" s="6" t="s">
        <v>7990</v>
      </c>
      <c r="IQP5" s="6" t="s">
        <v>7991</v>
      </c>
      <c r="IQQ5" s="6" t="s">
        <v>7992</v>
      </c>
      <c r="IQR5" s="6" t="s">
        <v>7993</v>
      </c>
      <c r="IQS5" s="6" t="s">
        <v>7994</v>
      </c>
      <c r="IQT5" s="6" t="s">
        <v>7995</v>
      </c>
      <c r="IQU5" s="6" t="s">
        <v>7996</v>
      </c>
      <c r="IQV5" s="6" t="s">
        <v>7997</v>
      </c>
      <c r="IQW5" s="6" t="s">
        <v>7998</v>
      </c>
      <c r="IQX5" s="6" t="s">
        <v>7999</v>
      </c>
      <c r="IQY5" s="6" t="s">
        <v>8000</v>
      </c>
      <c r="IQZ5" s="6" t="s">
        <v>8001</v>
      </c>
      <c r="IRA5" s="6" t="s">
        <v>8002</v>
      </c>
      <c r="IRB5" s="6" t="s">
        <v>8003</v>
      </c>
      <c r="IRC5" s="6" t="s">
        <v>8004</v>
      </c>
      <c r="IRD5" s="6" t="s">
        <v>8005</v>
      </c>
      <c r="IRE5" s="6" t="s">
        <v>8006</v>
      </c>
      <c r="IRF5" s="6" t="s">
        <v>8007</v>
      </c>
      <c r="IRG5" s="6" t="s">
        <v>8008</v>
      </c>
      <c r="IRH5" s="6" t="s">
        <v>8009</v>
      </c>
      <c r="IRI5" s="6" t="s">
        <v>8010</v>
      </c>
      <c r="IRJ5" s="6" t="s">
        <v>8011</v>
      </c>
      <c r="IRK5" s="6" t="s">
        <v>8012</v>
      </c>
      <c r="IRL5" s="6" t="s">
        <v>8013</v>
      </c>
      <c r="IRM5" s="6" t="s">
        <v>8014</v>
      </c>
      <c r="IRN5" s="6" t="s">
        <v>8015</v>
      </c>
      <c r="IRO5" s="6" t="s">
        <v>8016</v>
      </c>
      <c r="IRP5" s="6" t="s">
        <v>8017</v>
      </c>
      <c r="IRQ5" s="6" t="s">
        <v>8018</v>
      </c>
      <c r="IRR5" s="6" t="s">
        <v>8019</v>
      </c>
      <c r="IRS5" s="6" t="s">
        <v>8020</v>
      </c>
      <c r="IRT5" s="6" t="s">
        <v>8021</v>
      </c>
      <c r="IRU5" s="6" t="s">
        <v>8022</v>
      </c>
      <c r="IRV5" s="6" t="s">
        <v>8023</v>
      </c>
      <c r="IRW5" s="6" t="s">
        <v>8024</v>
      </c>
      <c r="IRX5" s="6" t="s">
        <v>8025</v>
      </c>
      <c r="IRY5" s="6" t="s">
        <v>8026</v>
      </c>
      <c r="IRZ5" s="6" t="s">
        <v>8027</v>
      </c>
      <c r="ISA5" s="6" t="s">
        <v>8028</v>
      </c>
      <c r="ISB5" s="6" t="s">
        <v>8029</v>
      </c>
      <c r="ISC5" s="6" t="s">
        <v>8030</v>
      </c>
      <c r="ISD5" s="6" t="s">
        <v>8031</v>
      </c>
      <c r="ISE5" s="6" t="s">
        <v>8032</v>
      </c>
      <c r="ISF5" s="6" t="s">
        <v>8033</v>
      </c>
      <c r="ISG5" s="6" t="s">
        <v>8034</v>
      </c>
      <c r="ISH5" s="6" t="s">
        <v>8035</v>
      </c>
      <c r="ISI5" s="6" t="s">
        <v>8036</v>
      </c>
      <c r="ISJ5" s="6" t="s">
        <v>8037</v>
      </c>
      <c r="ISK5" s="6" t="s">
        <v>8038</v>
      </c>
      <c r="ISL5" s="6" t="s">
        <v>8039</v>
      </c>
      <c r="ISM5" s="6" t="s">
        <v>8040</v>
      </c>
      <c r="ISN5" s="6" t="s">
        <v>8041</v>
      </c>
      <c r="ISO5" s="6" t="s">
        <v>8042</v>
      </c>
      <c r="ISP5" s="6" t="s">
        <v>8043</v>
      </c>
      <c r="ISQ5" s="6" t="s">
        <v>8044</v>
      </c>
      <c r="ISR5" s="6" t="s">
        <v>8045</v>
      </c>
      <c r="ISS5" s="6" t="s">
        <v>8046</v>
      </c>
      <c r="IST5" s="6" t="s">
        <v>8047</v>
      </c>
      <c r="ISU5" s="6" t="s">
        <v>8048</v>
      </c>
      <c r="ISV5" s="6" t="s">
        <v>8049</v>
      </c>
      <c r="ISW5" s="6" t="s">
        <v>8050</v>
      </c>
      <c r="ISX5" s="6" t="s">
        <v>8051</v>
      </c>
      <c r="ISY5" s="6" t="s">
        <v>8052</v>
      </c>
      <c r="ISZ5" s="6" t="s">
        <v>8053</v>
      </c>
      <c r="ITA5" s="6" t="s">
        <v>8054</v>
      </c>
      <c r="ITB5" s="6" t="s">
        <v>8055</v>
      </c>
      <c r="ITC5" s="6" t="s">
        <v>8056</v>
      </c>
      <c r="ITD5" s="6" t="s">
        <v>8057</v>
      </c>
      <c r="ITE5" s="6" t="s">
        <v>8058</v>
      </c>
      <c r="ITF5" s="6" t="s">
        <v>8059</v>
      </c>
      <c r="ITG5" s="6" t="s">
        <v>8060</v>
      </c>
      <c r="ITH5" s="6" t="s">
        <v>8061</v>
      </c>
      <c r="ITI5" s="6" t="s">
        <v>8062</v>
      </c>
      <c r="ITJ5" s="6" t="s">
        <v>8063</v>
      </c>
      <c r="ITK5" s="6" t="s">
        <v>8064</v>
      </c>
      <c r="ITL5" s="6" t="s">
        <v>8065</v>
      </c>
      <c r="ITM5" s="6" t="s">
        <v>8066</v>
      </c>
      <c r="ITN5" s="6" t="s">
        <v>8067</v>
      </c>
      <c r="ITO5" s="6" t="s">
        <v>8068</v>
      </c>
      <c r="ITP5" s="6" t="s">
        <v>8069</v>
      </c>
      <c r="ITQ5" s="6" t="s">
        <v>8070</v>
      </c>
      <c r="ITR5" s="6" t="s">
        <v>8071</v>
      </c>
      <c r="ITS5" s="6" t="s">
        <v>8072</v>
      </c>
      <c r="ITT5" s="6" t="s">
        <v>8073</v>
      </c>
      <c r="ITU5" s="6" t="s">
        <v>8074</v>
      </c>
      <c r="ITV5" s="6" t="s">
        <v>8075</v>
      </c>
      <c r="ITW5" s="6" t="s">
        <v>8076</v>
      </c>
      <c r="ITX5" s="6" t="s">
        <v>8077</v>
      </c>
      <c r="ITY5" s="6" t="s">
        <v>8078</v>
      </c>
      <c r="ITZ5" s="6" t="s">
        <v>8079</v>
      </c>
      <c r="IUA5" s="6" t="s">
        <v>8080</v>
      </c>
      <c r="IUB5" s="6" t="s">
        <v>8081</v>
      </c>
      <c r="IUC5" s="6" t="s">
        <v>8082</v>
      </c>
      <c r="IUD5" s="6" t="s">
        <v>8083</v>
      </c>
      <c r="IUE5" s="6" t="s">
        <v>8084</v>
      </c>
      <c r="IUF5" s="6" t="s">
        <v>8085</v>
      </c>
      <c r="IUG5" s="6" t="s">
        <v>8086</v>
      </c>
      <c r="IUH5" s="6" t="s">
        <v>8087</v>
      </c>
      <c r="IUI5" s="6" t="s">
        <v>8088</v>
      </c>
      <c r="IUJ5" s="6" t="s">
        <v>8089</v>
      </c>
      <c r="IUK5" s="6" t="s">
        <v>8090</v>
      </c>
      <c r="IUL5" s="6" t="s">
        <v>8091</v>
      </c>
      <c r="IUM5" s="6" t="s">
        <v>8092</v>
      </c>
      <c r="IUN5" s="6" t="s">
        <v>8093</v>
      </c>
      <c r="IUO5" s="6" t="s">
        <v>8094</v>
      </c>
      <c r="IUP5" s="6" t="s">
        <v>8095</v>
      </c>
      <c r="IUQ5" s="6" t="s">
        <v>8096</v>
      </c>
      <c r="IUR5" s="6" t="s">
        <v>8097</v>
      </c>
      <c r="IUS5" s="6" t="s">
        <v>8098</v>
      </c>
      <c r="IUT5" s="6" t="s">
        <v>8099</v>
      </c>
      <c r="IUU5" s="6" t="s">
        <v>8100</v>
      </c>
      <c r="IUV5" s="6" t="s">
        <v>8101</v>
      </c>
      <c r="IUW5" s="6" t="s">
        <v>8102</v>
      </c>
      <c r="IUX5" s="6" t="s">
        <v>8103</v>
      </c>
      <c r="IUY5" s="6" t="s">
        <v>8104</v>
      </c>
      <c r="IUZ5" s="6" t="s">
        <v>8105</v>
      </c>
      <c r="IVA5" s="6" t="s">
        <v>8106</v>
      </c>
      <c r="IVB5" s="6" t="s">
        <v>8107</v>
      </c>
      <c r="IVC5" s="6" t="s">
        <v>8108</v>
      </c>
      <c r="IVD5" s="6" t="s">
        <v>8109</v>
      </c>
      <c r="IVE5" s="6" t="s">
        <v>8110</v>
      </c>
      <c r="IVF5" s="6" t="s">
        <v>8111</v>
      </c>
      <c r="IVG5" s="6" t="s">
        <v>8112</v>
      </c>
      <c r="IVH5" s="6" t="s">
        <v>8113</v>
      </c>
      <c r="IVI5" s="6" t="s">
        <v>8114</v>
      </c>
      <c r="IVJ5" s="6" t="s">
        <v>8115</v>
      </c>
      <c r="IVK5" s="6" t="s">
        <v>8116</v>
      </c>
      <c r="IVL5" s="6" t="s">
        <v>8117</v>
      </c>
      <c r="IVM5" s="6" t="s">
        <v>8118</v>
      </c>
      <c r="IVN5" s="6" t="s">
        <v>8119</v>
      </c>
      <c r="IVO5" s="6" t="s">
        <v>8120</v>
      </c>
      <c r="IVP5" s="6" t="s">
        <v>8121</v>
      </c>
      <c r="IVQ5" s="6" t="s">
        <v>8122</v>
      </c>
      <c r="IVR5" s="6" t="s">
        <v>8123</v>
      </c>
      <c r="IVS5" s="6" t="s">
        <v>8124</v>
      </c>
      <c r="IVT5" s="6" t="s">
        <v>8125</v>
      </c>
      <c r="IVU5" s="6" t="s">
        <v>8126</v>
      </c>
      <c r="IVV5" s="6" t="s">
        <v>8127</v>
      </c>
      <c r="IVW5" s="6" t="s">
        <v>8128</v>
      </c>
      <c r="IVX5" s="6" t="s">
        <v>8129</v>
      </c>
      <c r="IVY5" s="6" t="s">
        <v>8130</v>
      </c>
      <c r="IVZ5" s="6" t="s">
        <v>8131</v>
      </c>
      <c r="IWA5" s="6" t="s">
        <v>8132</v>
      </c>
      <c r="IWB5" s="6" t="s">
        <v>8133</v>
      </c>
      <c r="IWC5" s="6" t="s">
        <v>8134</v>
      </c>
      <c r="IWD5" s="6" t="s">
        <v>8135</v>
      </c>
      <c r="IWE5" s="6" t="s">
        <v>8136</v>
      </c>
      <c r="IWF5" s="6" t="s">
        <v>8137</v>
      </c>
      <c r="IWG5" s="6" t="s">
        <v>8138</v>
      </c>
      <c r="IWH5" s="6" t="s">
        <v>8139</v>
      </c>
      <c r="IWI5" s="6" t="s">
        <v>8140</v>
      </c>
      <c r="IWJ5" s="6" t="s">
        <v>8141</v>
      </c>
      <c r="IWK5" s="6" t="s">
        <v>8142</v>
      </c>
      <c r="IWL5" s="6" t="s">
        <v>8143</v>
      </c>
      <c r="IWM5" s="6" t="s">
        <v>8144</v>
      </c>
      <c r="IWN5" s="6" t="s">
        <v>8145</v>
      </c>
      <c r="IWO5" s="6" t="s">
        <v>8146</v>
      </c>
      <c r="IWP5" s="6" t="s">
        <v>8147</v>
      </c>
      <c r="IWQ5" s="6" t="s">
        <v>8148</v>
      </c>
      <c r="IWR5" s="6" t="s">
        <v>8149</v>
      </c>
      <c r="IWS5" s="6" t="s">
        <v>8150</v>
      </c>
      <c r="IWT5" s="6" t="s">
        <v>8151</v>
      </c>
      <c r="IWU5" s="6" t="s">
        <v>8152</v>
      </c>
      <c r="IWV5" s="6" t="s">
        <v>8153</v>
      </c>
      <c r="IWW5" s="6" t="s">
        <v>8154</v>
      </c>
      <c r="IWX5" s="6" t="s">
        <v>8155</v>
      </c>
      <c r="IWY5" s="6" t="s">
        <v>8156</v>
      </c>
      <c r="IWZ5" s="6" t="s">
        <v>8157</v>
      </c>
      <c r="IXA5" s="6" t="s">
        <v>8158</v>
      </c>
      <c r="IXB5" s="6" t="s">
        <v>8159</v>
      </c>
      <c r="IXC5" s="6" t="s">
        <v>8160</v>
      </c>
      <c r="IXD5" s="6" t="s">
        <v>8161</v>
      </c>
      <c r="IXE5" s="6" t="s">
        <v>8162</v>
      </c>
      <c r="IXF5" s="6" t="s">
        <v>8163</v>
      </c>
      <c r="IXG5" s="6" t="s">
        <v>8164</v>
      </c>
      <c r="IXH5" s="6" t="s">
        <v>8165</v>
      </c>
      <c r="IXI5" s="6" t="s">
        <v>8166</v>
      </c>
      <c r="IXJ5" s="6" t="s">
        <v>8167</v>
      </c>
      <c r="IXK5" s="6" t="s">
        <v>8168</v>
      </c>
      <c r="IXL5" s="6" t="s">
        <v>8169</v>
      </c>
      <c r="IXM5" s="6" t="s">
        <v>8170</v>
      </c>
      <c r="IXN5" s="6" t="s">
        <v>8171</v>
      </c>
      <c r="IXO5" s="6" t="s">
        <v>8172</v>
      </c>
      <c r="IXP5" s="6" t="s">
        <v>8173</v>
      </c>
      <c r="IXQ5" s="6" t="s">
        <v>8174</v>
      </c>
      <c r="IXR5" s="6" t="s">
        <v>8175</v>
      </c>
      <c r="IXS5" s="6" t="s">
        <v>8176</v>
      </c>
      <c r="IXT5" s="6" t="s">
        <v>8177</v>
      </c>
      <c r="IXU5" s="6" t="s">
        <v>8178</v>
      </c>
      <c r="IXV5" s="6" t="s">
        <v>8179</v>
      </c>
      <c r="IXW5" s="6" t="s">
        <v>8180</v>
      </c>
      <c r="IXX5" s="6" t="s">
        <v>8181</v>
      </c>
      <c r="IXY5" s="6" t="s">
        <v>8182</v>
      </c>
      <c r="IXZ5" s="6" t="s">
        <v>8183</v>
      </c>
      <c r="IYA5" s="6" t="s">
        <v>8184</v>
      </c>
      <c r="IYB5" s="6" t="s">
        <v>8185</v>
      </c>
      <c r="IYC5" s="6" t="s">
        <v>8186</v>
      </c>
      <c r="IYD5" s="6" t="s">
        <v>8187</v>
      </c>
      <c r="IYE5" s="6" t="s">
        <v>8188</v>
      </c>
      <c r="IYF5" s="6" t="s">
        <v>8189</v>
      </c>
      <c r="IYG5" s="6" t="s">
        <v>8190</v>
      </c>
      <c r="IYH5" s="6" t="s">
        <v>8191</v>
      </c>
      <c r="IYI5" s="6" t="s">
        <v>8192</v>
      </c>
      <c r="IYJ5" s="6" t="s">
        <v>8193</v>
      </c>
      <c r="IYK5" s="6" t="s">
        <v>8194</v>
      </c>
      <c r="IYL5" s="6" t="s">
        <v>8195</v>
      </c>
      <c r="IYM5" s="6" t="s">
        <v>8196</v>
      </c>
      <c r="IYN5" s="6" t="s">
        <v>8197</v>
      </c>
      <c r="IYO5" s="6" t="s">
        <v>8198</v>
      </c>
      <c r="IYP5" s="6" t="s">
        <v>8199</v>
      </c>
      <c r="IYQ5" s="6" t="s">
        <v>8200</v>
      </c>
      <c r="IYR5" s="6" t="s">
        <v>8201</v>
      </c>
      <c r="IYS5" s="6" t="s">
        <v>8202</v>
      </c>
      <c r="IYT5" s="6" t="s">
        <v>8203</v>
      </c>
      <c r="IYU5" s="6" t="s">
        <v>8204</v>
      </c>
      <c r="IYV5" s="6" t="s">
        <v>8205</v>
      </c>
      <c r="IYW5" s="6" t="s">
        <v>8206</v>
      </c>
      <c r="IYX5" s="6" t="s">
        <v>8207</v>
      </c>
      <c r="IYY5" s="6" t="s">
        <v>8208</v>
      </c>
      <c r="IYZ5" s="6" t="s">
        <v>8209</v>
      </c>
      <c r="IZA5" s="6" t="s">
        <v>8210</v>
      </c>
      <c r="IZB5" s="6" t="s">
        <v>8211</v>
      </c>
      <c r="IZC5" s="6" t="s">
        <v>8212</v>
      </c>
      <c r="IZD5" s="6" t="s">
        <v>8213</v>
      </c>
      <c r="IZE5" s="6" t="s">
        <v>8214</v>
      </c>
      <c r="IZF5" s="6" t="s">
        <v>8215</v>
      </c>
      <c r="IZG5" s="6" t="s">
        <v>8216</v>
      </c>
      <c r="IZH5" s="6" t="s">
        <v>8217</v>
      </c>
      <c r="IZI5" s="6" t="s">
        <v>8218</v>
      </c>
      <c r="IZJ5" s="6" t="s">
        <v>8219</v>
      </c>
      <c r="IZK5" s="6" t="s">
        <v>8220</v>
      </c>
      <c r="IZL5" s="6" t="s">
        <v>8221</v>
      </c>
      <c r="IZM5" s="6" t="s">
        <v>8222</v>
      </c>
      <c r="IZN5" s="6" t="s">
        <v>8223</v>
      </c>
      <c r="IZO5" s="6" t="s">
        <v>8224</v>
      </c>
      <c r="IZP5" s="6" t="s">
        <v>8225</v>
      </c>
      <c r="IZQ5" s="6" t="s">
        <v>8226</v>
      </c>
      <c r="IZR5" s="6" t="s">
        <v>8227</v>
      </c>
      <c r="IZS5" s="6" t="s">
        <v>8228</v>
      </c>
      <c r="IZT5" s="6" t="s">
        <v>8229</v>
      </c>
      <c r="IZU5" s="6" t="s">
        <v>8230</v>
      </c>
      <c r="IZV5" s="6" t="s">
        <v>8231</v>
      </c>
      <c r="IZW5" s="6" t="s">
        <v>8232</v>
      </c>
      <c r="IZX5" s="6" t="s">
        <v>8233</v>
      </c>
      <c r="IZY5" s="6" t="s">
        <v>8234</v>
      </c>
      <c r="IZZ5" s="6" t="s">
        <v>8235</v>
      </c>
      <c r="JAA5" s="6" t="s">
        <v>8236</v>
      </c>
      <c r="JAB5" s="6" t="s">
        <v>8237</v>
      </c>
      <c r="JAC5" s="6" t="s">
        <v>8238</v>
      </c>
      <c r="JAD5" s="6" t="s">
        <v>8239</v>
      </c>
      <c r="JAE5" s="6" t="s">
        <v>8240</v>
      </c>
      <c r="JAF5" s="6" t="s">
        <v>8241</v>
      </c>
      <c r="JAG5" s="6" t="s">
        <v>8242</v>
      </c>
      <c r="JAH5" s="6" t="s">
        <v>8243</v>
      </c>
      <c r="JAI5" s="6" t="s">
        <v>8244</v>
      </c>
      <c r="JAJ5" s="6" t="s">
        <v>8245</v>
      </c>
      <c r="JAK5" s="6" t="s">
        <v>8246</v>
      </c>
      <c r="JAL5" s="6" t="s">
        <v>8247</v>
      </c>
      <c r="JAM5" s="6" t="s">
        <v>8248</v>
      </c>
      <c r="JAN5" s="6" t="s">
        <v>8249</v>
      </c>
      <c r="JAO5" s="6" t="s">
        <v>8250</v>
      </c>
      <c r="JAP5" s="6" t="s">
        <v>8251</v>
      </c>
      <c r="JAQ5" s="6" t="s">
        <v>8252</v>
      </c>
      <c r="JAR5" s="6" t="s">
        <v>8253</v>
      </c>
      <c r="JAS5" s="6" t="s">
        <v>8254</v>
      </c>
      <c r="JAT5" s="6" t="s">
        <v>8255</v>
      </c>
      <c r="JAU5" s="6" t="s">
        <v>8256</v>
      </c>
      <c r="JAV5" s="6" t="s">
        <v>8257</v>
      </c>
      <c r="JAW5" s="6" t="s">
        <v>8258</v>
      </c>
      <c r="JAX5" s="6" t="s">
        <v>8259</v>
      </c>
      <c r="JAY5" s="6" t="s">
        <v>8260</v>
      </c>
      <c r="JAZ5" s="6" t="s">
        <v>8261</v>
      </c>
      <c r="JBA5" s="6" t="s">
        <v>8262</v>
      </c>
      <c r="JBB5" s="6" t="s">
        <v>8263</v>
      </c>
      <c r="JBC5" s="6" t="s">
        <v>8264</v>
      </c>
      <c r="JBD5" s="6" t="s">
        <v>8265</v>
      </c>
      <c r="JBE5" s="6" t="s">
        <v>8266</v>
      </c>
      <c r="JBF5" s="6" t="s">
        <v>8267</v>
      </c>
      <c r="JBG5" s="6" t="s">
        <v>8268</v>
      </c>
      <c r="JBH5" s="6" t="s">
        <v>8269</v>
      </c>
      <c r="JBI5" s="6" t="s">
        <v>8270</v>
      </c>
      <c r="JBJ5" s="6" t="s">
        <v>8271</v>
      </c>
      <c r="JBK5" s="6" t="s">
        <v>8272</v>
      </c>
      <c r="JBL5" s="6" t="s">
        <v>8273</v>
      </c>
      <c r="JBM5" s="6" t="s">
        <v>8274</v>
      </c>
      <c r="JBN5" s="6" t="s">
        <v>8275</v>
      </c>
      <c r="JBO5" s="6" t="s">
        <v>8276</v>
      </c>
      <c r="JBP5" s="6" t="s">
        <v>8277</v>
      </c>
      <c r="JBQ5" s="6" t="s">
        <v>8278</v>
      </c>
      <c r="JBR5" s="6" t="s">
        <v>8279</v>
      </c>
      <c r="JBS5" s="6" t="s">
        <v>8280</v>
      </c>
      <c r="JBT5" s="6" t="s">
        <v>8281</v>
      </c>
      <c r="JBU5" s="6" t="s">
        <v>8282</v>
      </c>
      <c r="JBV5" s="6" t="s">
        <v>8283</v>
      </c>
      <c r="JBW5" s="6" t="s">
        <v>8284</v>
      </c>
      <c r="JBX5" s="6" t="s">
        <v>8285</v>
      </c>
      <c r="JBY5" s="6" t="s">
        <v>8286</v>
      </c>
      <c r="JBZ5" s="6" t="s">
        <v>8287</v>
      </c>
      <c r="JCA5" s="6" t="s">
        <v>8288</v>
      </c>
      <c r="JCB5" s="6" t="s">
        <v>8289</v>
      </c>
      <c r="JCC5" s="6" t="s">
        <v>8290</v>
      </c>
      <c r="JCD5" s="6" t="s">
        <v>8291</v>
      </c>
      <c r="JCE5" s="6" t="s">
        <v>8292</v>
      </c>
      <c r="JCF5" s="6" t="s">
        <v>8293</v>
      </c>
      <c r="JCG5" s="6" t="s">
        <v>8294</v>
      </c>
      <c r="JCH5" s="6" t="s">
        <v>8295</v>
      </c>
      <c r="JCI5" s="6" t="s">
        <v>8296</v>
      </c>
      <c r="JCJ5" s="6" t="s">
        <v>8297</v>
      </c>
      <c r="JCK5" s="6" t="s">
        <v>8298</v>
      </c>
      <c r="JCL5" s="6" t="s">
        <v>8299</v>
      </c>
      <c r="JCM5" s="6" t="s">
        <v>8300</v>
      </c>
      <c r="JCN5" s="6" t="s">
        <v>8301</v>
      </c>
      <c r="JCO5" s="6" t="s">
        <v>8302</v>
      </c>
      <c r="JCP5" s="6" t="s">
        <v>8303</v>
      </c>
      <c r="JCQ5" s="6" t="s">
        <v>8304</v>
      </c>
      <c r="JCR5" s="6" t="s">
        <v>8305</v>
      </c>
      <c r="JCS5" s="6" t="s">
        <v>8306</v>
      </c>
      <c r="JCT5" s="6" t="s">
        <v>8307</v>
      </c>
      <c r="JCU5" s="6" t="s">
        <v>8308</v>
      </c>
      <c r="JCV5" s="6" t="s">
        <v>8309</v>
      </c>
      <c r="JCW5" s="6" t="s">
        <v>8310</v>
      </c>
      <c r="JCX5" s="6" t="s">
        <v>8311</v>
      </c>
      <c r="JCY5" s="6" t="s">
        <v>8312</v>
      </c>
      <c r="JCZ5" s="6" t="s">
        <v>8313</v>
      </c>
      <c r="JDA5" s="6" t="s">
        <v>8314</v>
      </c>
      <c r="JDB5" s="6" t="s">
        <v>8315</v>
      </c>
      <c r="JDC5" s="6" t="s">
        <v>8316</v>
      </c>
      <c r="JDD5" s="6" t="s">
        <v>8317</v>
      </c>
      <c r="JDE5" s="6" t="s">
        <v>8318</v>
      </c>
      <c r="JDF5" s="6" t="s">
        <v>8319</v>
      </c>
      <c r="JDG5" s="6" t="s">
        <v>8320</v>
      </c>
      <c r="JDH5" s="6" t="s">
        <v>8321</v>
      </c>
      <c r="JDI5" s="6" t="s">
        <v>8322</v>
      </c>
      <c r="JDJ5" s="6" t="s">
        <v>8323</v>
      </c>
      <c r="JDK5" s="6" t="s">
        <v>8324</v>
      </c>
      <c r="JDL5" s="6" t="s">
        <v>8325</v>
      </c>
      <c r="JDM5" s="6" t="s">
        <v>8326</v>
      </c>
      <c r="JDN5" s="6" t="s">
        <v>8327</v>
      </c>
      <c r="JDO5" s="6" t="s">
        <v>8328</v>
      </c>
      <c r="JDP5" s="6" t="s">
        <v>8329</v>
      </c>
      <c r="JDQ5" s="6" t="s">
        <v>8330</v>
      </c>
      <c r="JDR5" s="6" t="s">
        <v>8331</v>
      </c>
      <c r="JDS5" s="6" t="s">
        <v>8332</v>
      </c>
      <c r="JDT5" s="6" t="s">
        <v>8333</v>
      </c>
      <c r="JDU5" s="6" t="s">
        <v>8334</v>
      </c>
      <c r="JDV5" s="6" t="s">
        <v>8335</v>
      </c>
      <c r="JDW5" s="6" t="s">
        <v>8336</v>
      </c>
      <c r="JDX5" s="6" t="s">
        <v>8337</v>
      </c>
      <c r="JDY5" s="6" t="s">
        <v>8338</v>
      </c>
      <c r="JDZ5" s="6" t="s">
        <v>8339</v>
      </c>
      <c r="JEA5" s="6" t="s">
        <v>8340</v>
      </c>
      <c r="JEB5" s="6" t="s">
        <v>8341</v>
      </c>
      <c r="JEC5" s="6" t="s">
        <v>8342</v>
      </c>
      <c r="JED5" s="6" t="s">
        <v>8343</v>
      </c>
      <c r="JEE5" s="6" t="s">
        <v>8344</v>
      </c>
      <c r="JEF5" s="6" t="s">
        <v>8345</v>
      </c>
      <c r="JEG5" s="6" t="s">
        <v>8346</v>
      </c>
      <c r="JEH5" s="6" t="s">
        <v>8347</v>
      </c>
      <c r="JEI5" s="6" t="s">
        <v>8348</v>
      </c>
      <c r="JEJ5" s="6" t="s">
        <v>8349</v>
      </c>
      <c r="JEK5" s="6" t="s">
        <v>8350</v>
      </c>
      <c r="JEL5" s="6" t="s">
        <v>8351</v>
      </c>
      <c r="JEM5" s="6" t="s">
        <v>8352</v>
      </c>
      <c r="JEN5" s="6" t="s">
        <v>8353</v>
      </c>
      <c r="JEO5" s="6" t="s">
        <v>8354</v>
      </c>
      <c r="JEP5" s="6" t="s">
        <v>8355</v>
      </c>
      <c r="JEQ5" s="6" t="s">
        <v>8356</v>
      </c>
      <c r="JER5" s="6" t="s">
        <v>8357</v>
      </c>
      <c r="JES5" s="6" t="s">
        <v>8358</v>
      </c>
      <c r="JET5" s="6" t="s">
        <v>8359</v>
      </c>
      <c r="JEU5" s="6" t="s">
        <v>8360</v>
      </c>
      <c r="JEV5" s="6" t="s">
        <v>8361</v>
      </c>
      <c r="JEW5" s="6" t="s">
        <v>8362</v>
      </c>
      <c r="JEX5" s="6" t="s">
        <v>8363</v>
      </c>
      <c r="JEY5" s="6" t="s">
        <v>8364</v>
      </c>
      <c r="JEZ5" s="6" t="s">
        <v>8365</v>
      </c>
      <c r="JFA5" s="6" t="s">
        <v>8366</v>
      </c>
      <c r="JFB5" s="6" t="s">
        <v>8367</v>
      </c>
      <c r="JFC5" s="6" t="s">
        <v>8368</v>
      </c>
      <c r="JFD5" s="6" t="s">
        <v>8369</v>
      </c>
      <c r="JFE5" s="6" t="s">
        <v>8370</v>
      </c>
      <c r="JFF5" s="6" t="s">
        <v>8371</v>
      </c>
      <c r="JFG5" s="6" t="s">
        <v>8372</v>
      </c>
      <c r="JFH5" s="6" t="s">
        <v>8373</v>
      </c>
      <c r="JFI5" s="6" t="s">
        <v>8374</v>
      </c>
      <c r="JFJ5" s="6" t="s">
        <v>8375</v>
      </c>
      <c r="JFK5" s="6" t="s">
        <v>8376</v>
      </c>
      <c r="JFL5" s="6" t="s">
        <v>8377</v>
      </c>
      <c r="JFM5" s="6" t="s">
        <v>8378</v>
      </c>
      <c r="JFN5" s="6" t="s">
        <v>8379</v>
      </c>
      <c r="JFO5" s="6" t="s">
        <v>8380</v>
      </c>
      <c r="JFP5" s="6" t="s">
        <v>8381</v>
      </c>
      <c r="JFQ5" s="6" t="s">
        <v>8382</v>
      </c>
      <c r="JFR5" s="6" t="s">
        <v>8383</v>
      </c>
      <c r="JFS5" s="6" t="s">
        <v>8384</v>
      </c>
      <c r="JFT5" s="6" t="s">
        <v>8385</v>
      </c>
      <c r="JFU5" s="6" t="s">
        <v>8386</v>
      </c>
      <c r="JFV5" s="6" t="s">
        <v>8387</v>
      </c>
      <c r="JFW5" s="6" t="s">
        <v>8388</v>
      </c>
      <c r="JFX5" s="6" t="s">
        <v>8389</v>
      </c>
      <c r="JFY5" s="6" t="s">
        <v>8390</v>
      </c>
      <c r="JFZ5" s="6" t="s">
        <v>8391</v>
      </c>
      <c r="JGA5" s="6" t="s">
        <v>8392</v>
      </c>
      <c r="JGB5" s="6" t="s">
        <v>8393</v>
      </c>
      <c r="JGC5" s="6" t="s">
        <v>8394</v>
      </c>
      <c r="JGD5" s="6" t="s">
        <v>8395</v>
      </c>
      <c r="JGE5" s="6" t="s">
        <v>8396</v>
      </c>
      <c r="JGF5" s="6" t="s">
        <v>8397</v>
      </c>
      <c r="JGG5" s="6" t="s">
        <v>8398</v>
      </c>
      <c r="JGH5" s="6" t="s">
        <v>8399</v>
      </c>
      <c r="JGI5" s="6" t="s">
        <v>8400</v>
      </c>
      <c r="JGJ5" s="6" t="s">
        <v>8401</v>
      </c>
      <c r="JGK5" s="6" t="s">
        <v>8402</v>
      </c>
      <c r="JGL5" s="6" t="s">
        <v>8403</v>
      </c>
      <c r="JGM5" s="6" t="s">
        <v>8404</v>
      </c>
      <c r="JGN5" s="6" t="s">
        <v>8405</v>
      </c>
      <c r="JGO5" s="6" t="s">
        <v>8406</v>
      </c>
      <c r="JGP5" s="6" t="s">
        <v>8407</v>
      </c>
      <c r="JGQ5" s="6" t="s">
        <v>8408</v>
      </c>
      <c r="JGR5" s="6" t="s">
        <v>8409</v>
      </c>
      <c r="JGS5" s="6" t="s">
        <v>8410</v>
      </c>
      <c r="JGT5" s="6" t="s">
        <v>8411</v>
      </c>
      <c r="JGU5" s="6" t="s">
        <v>8412</v>
      </c>
      <c r="JGV5" s="6" t="s">
        <v>8413</v>
      </c>
      <c r="JGW5" s="6" t="s">
        <v>8414</v>
      </c>
      <c r="JGX5" s="6" t="s">
        <v>8415</v>
      </c>
      <c r="JGY5" s="6" t="s">
        <v>8416</v>
      </c>
      <c r="JGZ5" s="6" t="s">
        <v>8417</v>
      </c>
      <c r="JHA5" s="6" t="s">
        <v>8418</v>
      </c>
      <c r="JHB5" s="6" t="s">
        <v>8419</v>
      </c>
      <c r="JHC5" s="6" t="s">
        <v>8420</v>
      </c>
      <c r="JHD5" s="6" t="s">
        <v>8421</v>
      </c>
      <c r="JHE5" s="6" t="s">
        <v>8422</v>
      </c>
      <c r="JHF5" s="6" t="s">
        <v>8423</v>
      </c>
      <c r="JHG5" s="6" t="s">
        <v>8424</v>
      </c>
      <c r="JHH5" s="6" t="s">
        <v>8425</v>
      </c>
      <c r="JHI5" s="6" t="s">
        <v>8426</v>
      </c>
      <c r="JHJ5" s="6" t="s">
        <v>8427</v>
      </c>
      <c r="JHK5" s="6" t="s">
        <v>8428</v>
      </c>
      <c r="JHL5" s="6" t="s">
        <v>8429</v>
      </c>
      <c r="JHM5" s="6" t="s">
        <v>8430</v>
      </c>
      <c r="JHN5" s="6" t="s">
        <v>8431</v>
      </c>
      <c r="JHO5" s="6" t="s">
        <v>8432</v>
      </c>
      <c r="JHP5" s="6" t="s">
        <v>8433</v>
      </c>
      <c r="JHQ5" s="6" t="s">
        <v>8434</v>
      </c>
      <c r="JHR5" s="6" t="s">
        <v>8435</v>
      </c>
      <c r="JHS5" s="6" t="s">
        <v>8436</v>
      </c>
      <c r="JHT5" s="6" t="s">
        <v>8437</v>
      </c>
      <c r="JHU5" s="6" t="s">
        <v>8438</v>
      </c>
      <c r="JHV5" s="6" t="s">
        <v>8439</v>
      </c>
      <c r="JHW5" s="6" t="s">
        <v>8440</v>
      </c>
      <c r="JHX5" s="6" t="s">
        <v>8441</v>
      </c>
      <c r="JHY5" s="6" t="s">
        <v>8442</v>
      </c>
      <c r="JHZ5" s="6" t="s">
        <v>8443</v>
      </c>
      <c r="JIA5" s="6" t="s">
        <v>8444</v>
      </c>
      <c r="JIB5" s="6" t="s">
        <v>8445</v>
      </c>
      <c r="JIC5" s="6" t="s">
        <v>8446</v>
      </c>
      <c r="JID5" s="6" t="s">
        <v>8447</v>
      </c>
      <c r="JIE5" s="6" t="s">
        <v>8448</v>
      </c>
      <c r="JIF5" s="6" t="s">
        <v>8449</v>
      </c>
      <c r="JIG5" s="6" t="s">
        <v>8450</v>
      </c>
      <c r="JIH5" s="6" t="s">
        <v>8451</v>
      </c>
      <c r="JII5" s="6" t="s">
        <v>8452</v>
      </c>
      <c r="JIJ5" s="6" t="s">
        <v>8453</v>
      </c>
      <c r="JIK5" s="6" t="s">
        <v>8454</v>
      </c>
      <c r="JIL5" s="6" t="s">
        <v>8455</v>
      </c>
      <c r="JIM5" s="6" t="s">
        <v>8456</v>
      </c>
      <c r="JIN5" s="6" t="s">
        <v>8457</v>
      </c>
      <c r="JIO5" s="6" t="s">
        <v>8458</v>
      </c>
      <c r="JIP5" s="6" t="s">
        <v>8459</v>
      </c>
      <c r="JIQ5" s="6" t="s">
        <v>8460</v>
      </c>
      <c r="JIR5" s="6" t="s">
        <v>8461</v>
      </c>
      <c r="JIS5" s="6" t="s">
        <v>8462</v>
      </c>
      <c r="JIT5" s="6" t="s">
        <v>8463</v>
      </c>
      <c r="JIU5" s="6" t="s">
        <v>8464</v>
      </c>
      <c r="JIV5" s="6" t="s">
        <v>8465</v>
      </c>
      <c r="JIW5" s="6" t="s">
        <v>8466</v>
      </c>
      <c r="JIX5" s="6" t="s">
        <v>8467</v>
      </c>
      <c r="JIY5" s="6" t="s">
        <v>8468</v>
      </c>
      <c r="JIZ5" s="6" t="s">
        <v>8469</v>
      </c>
      <c r="JJA5" s="6" t="s">
        <v>8470</v>
      </c>
      <c r="JJB5" s="6" t="s">
        <v>8471</v>
      </c>
      <c r="JJC5" s="6" t="s">
        <v>8472</v>
      </c>
      <c r="JJD5" s="6" t="s">
        <v>8473</v>
      </c>
      <c r="JJE5" s="6" t="s">
        <v>8474</v>
      </c>
      <c r="JJF5" s="6" t="s">
        <v>8475</v>
      </c>
      <c r="JJG5" s="6" t="s">
        <v>8476</v>
      </c>
      <c r="JJH5" s="6" t="s">
        <v>8477</v>
      </c>
      <c r="JJI5" s="6" t="s">
        <v>8478</v>
      </c>
      <c r="JJJ5" s="6" t="s">
        <v>8479</v>
      </c>
      <c r="JJK5" s="6" t="s">
        <v>8480</v>
      </c>
      <c r="JJL5" s="6" t="s">
        <v>8481</v>
      </c>
      <c r="JJM5" s="6" t="s">
        <v>8482</v>
      </c>
      <c r="JJN5" s="6" t="s">
        <v>8483</v>
      </c>
      <c r="JJO5" s="6" t="s">
        <v>8484</v>
      </c>
      <c r="JJP5" s="6" t="s">
        <v>8485</v>
      </c>
      <c r="JJQ5" s="6" t="s">
        <v>8486</v>
      </c>
      <c r="JJR5" s="6" t="s">
        <v>8487</v>
      </c>
      <c r="JJS5" s="6" t="s">
        <v>8488</v>
      </c>
      <c r="JJT5" s="6" t="s">
        <v>8489</v>
      </c>
      <c r="JJU5" s="6" t="s">
        <v>8490</v>
      </c>
      <c r="JJV5" s="6" t="s">
        <v>8491</v>
      </c>
      <c r="JJW5" s="6" t="s">
        <v>8492</v>
      </c>
      <c r="JJX5" s="6" t="s">
        <v>8493</v>
      </c>
      <c r="JJY5" s="6" t="s">
        <v>8494</v>
      </c>
      <c r="JJZ5" s="6" t="s">
        <v>8495</v>
      </c>
      <c r="JKA5" s="6" t="s">
        <v>8496</v>
      </c>
      <c r="JKB5" s="6" t="s">
        <v>8497</v>
      </c>
      <c r="JKC5" s="6" t="s">
        <v>8498</v>
      </c>
      <c r="JKD5" s="6" t="s">
        <v>8499</v>
      </c>
      <c r="JKE5" s="6" t="s">
        <v>8500</v>
      </c>
      <c r="JKF5" s="6" t="s">
        <v>8501</v>
      </c>
      <c r="JKG5" s="6" t="s">
        <v>8502</v>
      </c>
      <c r="JKH5" s="6" t="s">
        <v>8503</v>
      </c>
      <c r="JKI5" s="6" t="s">
        <v>8504</v>
      </c>
      <c r="JKJ5" s="6" t="s">
        <v>8505</v>
      </c>
      <c r="JKK5" s="6" t="s">
        <v>8506</v>
      </c>
      <c r="JKL5" s="6" t="s">
        <v>8507</v>
      </c>
      <c r="JKM5" s="6" t="s">
        <v>8508</v>
      </c>
      <c r="JKN5" s="6" t="s">
        <v>8509</v>
      </c>
      <c r="JKO5" s="6" t="s">
        <v>8510</v>
      </c>
      <c r="JKP5" s="6" t="s">
        <v>8511</v>
      </c>
      <c r="JKQ5" s="6" t="s">
        <v>8512</v>
      </c>
      <c r="JKR5" s="6" t="s">
        <v>8513</v>
      </c>
      <c r="JKS5" s="6" t="s">
        <v>8514</v>
      </c>
      <c r="JKT5" s="6" t="s">
        <v>8515</v>
      </c>
      <c r="JKU5" s="6" t="s">
        <v>8516</v>
      </c>
      <c r="JKV5" s="6" t="s">
        <v>8517</v>
      </c>
      <c r="JKW5" s="6" t="s">
        <v>8518</v>
      </c>
      <c r="JKX5" s="6" t="s">
        <v>8519</v>
      </c>
      <c r="JKY5" s="6" t="s">
        <v>8520</v>
      </c>
      <c r="JKZ5" s="6" t="s">
        <v>8521</v>
      </c>
      <c r="JLA5" s="6" t="s">
        <v>8522</v>
      </c>
      <c r="JLB5" s="6" t="s">
        <v>8523</v>
      </c>
      <c r="JLC5" s="6" t="s">
        <v>8524</v>
      </c>
      <c r="JLD5" s="6" t="s">
        <v>8525</v>
      </c>
      <c r="JLE5" s="6" t="s">
        <v>8526</v>
      </c>
      <c r="JLF5" s="6" t="s">
        <v>8527</v>
      </c>
      <c r="JLG5" s="6" t="s">
        <v>8528</v>
      </c>
      <c r="JLH5" s="6" t="s">
        <v>8529</v>
      </c>
      <c r="JLI5" s="6" t="s">
        <v>8530</v>
      </c>
      <c r="JLJ5" s="6" t="s">
        <v>8531</v>
      </c>
      <c r="JLK5" s="6" t="s">
        <v>8532</v>
      </c>
      <c r="JLL5" s="6" t="s">
        <v>8533</v>
      </c>
      <c r="JLM5" s="6" t="s">
        <v>8534</v>
      </c>
      <c r="JLN5" s="6" t="s">
        <v>8535</v>
      </c>
      <c r="JLO5" s="6" t="s">
        <v>8536</v>
      </c>
      <c r="JLP5" s="6" t="s">
        <v>8537</v>
      </c>
      <c r="JLQ5" s="6" t="s">
        <v>8538</v>
      </c>
      <c r="JLR5" s="6" t="s">
        <v>8539</v>
      </c>
      <c r="JLS5" s="6" t="s">
        <v>8540</v>
      </c>
      <c r="JLT5" s="6" t="s">
        <v>8541</v>
      </c>
      <c r="JLU5" s="6" t="s">
        <v>8542</v>
      </c>
      <c r="JLV5" s="6" t="s">
        <v>8543</v>
      </c>
      <c r="JLW5" s="6" t="s">
        <v>8544</v>
      </c>
      <c r="JLX5" s="6" t="s">
        <v>8545</v>
      </c>
      <c r="JLY5" s="6" t="s">
        <v>8546</v>
      </c>
      <c r="JLZ5" s="6" t="s">
        <v>8547</v>
      </c>
      <c r="JMA5" s="6" t="s">
        <v>8548</v>
      </c>
      <c r="JMB5" s="6" t="s">
        <v>8549</v>
      </c>
      <c r="JMC5" s="6" t="s">
        <v>8550</v>
      </c>
      <c r="JMD5" s="6" t="s">
        <v>8551</v>
      </c>
      <c r="JME5" s="6" t="s">
        <v>8552</v>
      </c>
      <c r="JMF5" s="6" t="s">
        <v>8553</v>
      </c>
      <c r="JMG5" s="6" t="s">
        <v>8554</v>
      </c>
      <c r="JMH5" s="6" t="s">
        <v>8555</v>
      </c>
      <c r="JMI5" s="6" t="s">
        <v>8556</v>
      </c>
      <c r="JMJ5" s="6" t="s">
        <v>8557</v>
      </c>
      <c r="JMK5" s="6" t="s">
        <v>8558</v>
      </c>
      <c r="JML5" s="6" t="s">
        <v>8559</v>
      </c>
      <c r="JMM5" s="6" t="s">
        <v>8560</v>
      </c>
      <c r="JMN5" s="6" t="s">
        <v>8561</v>
      </c>
      <c r="JMO5" s="6" t="s">
        <v>8562</v>
      </c>
      <c r="JMP5" s="6" t="s">
        <v>8563</v>
      </c>
      <c r="JMQ5" s="6" t="s">
        <v>8564</v>
      </c>
      <c r="JMR5" s="6" t="s">
        <v>8565</v>
      </c>
      <c r="JMS5" s="6" t="s">
        <v>8566</v>
      </c>
      <c r="JMT5" s="6" t="s">
        <v>8567</v>
      </c>
      <c r="JMU5" s="6" t="s">
        <v>8568</v>
      </c>
      <c r="JMV5" s="6" t="s">
        <v>8569</v>
      </c>
      <c r="JMW5" s="6" t="s">
        <v>8570</v>
      </c>
      <c r="JMX5" s="6" t="s">
        <v>8571</v>
      </c>
      <c r="JMY5" s="6" t="s">
        <v>8572</v>
      </c>
      <c r="JMZ5" s="6" t="s">
        <v>8573</v>
      </c>
      <c r="JNA5" s="6" t="s">
        <v>8574</v>
      </c>
      <c r="JNB5" s="6" t="s">
        <v>8575</v>
      </c>
      <c r="JNC5" s="6" t="s">
        <v>8576</v>
      </c>
      <c r="JND5" s="6" t="s">
        <v>8577</v>
      </c>
      <c r="JNE5" s="6" t="s">
        <v>8578</v>
      </c>
      <c r="JNF5" s="6" t="s">
        <v>8579</v>
      </c>
      <c r="JNG5" s="6" t="s">
        <v>8580</v>
      </c>
      <c r="JNH5" s="6" t="s">
        <v>8581</v>
      </c>
      <c r="JNI5" s="6" t="s">
        <v>8582</v>
      </c>
      <c r="JNJ5" s="6" t="s">
        <v>8583</v>
      </c>
      <c r="JNK5" s="6" t="s">
        <v>8584</v>
      </c>
      <c r="JNL5" s="6" t="s">
        <v>8585</v>
      </c>
      <c r="JNM5" s="6" t="s">
        <v>8586</v>
      </c>
      <c r="JNN5" s="6" t="s">
        <v>8587</v>
      </c>
      <c r="JNO5" s="6" t="s">
        <v>8588</v>
      </c>
      <c r="JNP5" s="6" t="s">
        <v>8589</v>
      </c>
      <c r="JNQ5" s="6" t="s">
        <v>8590</v>
      </c>
      <c r="JNR5" s="6" t="s">
        <v>8591</v>
      </c>
      <c r="JNS5" s="6" t="s">
        <v>8592</v>
      </c>
      <c r="JNT5" s="6" t="s">
        <v>8593</v>
      </c>
      <c r="JNU5" s="6" t="s">
        <v>8594</v>
      </c>
      <c r="JNV5" s="6" t="s">
        <v>8595</v>
      </c>
      <c r="JNW5" s="6" t="s">
        <v>8596</v>
      </c>
      <c r="JNX5" s="6" t="s">
        <v>8597</v>
      </c>
      <c r="JNY5" s="6" t="s">
        <v>8598</v>
      </c>
      <c r="JNZ5" s="6" t="s">
        <v>8599</v>
      </c>
      <c r="JOA5" s="6" t="s">
        <v>8600</v>
      </c>
      <c r="JOB5" s="6" t="s">
        <v>8601</v>
      </c>
      <c r="JOC5" s="6" t="s">
        <v>8602</v>
      </c>
      <c r="JOD5" s="6" t="s">
        <v>8603</v>
      </c>
      <c r="JOE5" s="6" t="s">
        <v>8604</v>
      </c>
      <c r="JOF5" s="6" t="s">
        <v>8605</v>
      </c>
      <c r="JOG5" s="6" t="s">
        <v>8606</v>
      </c>
      <c r="JOH5" s="6" t="s">
        <v>8607</v>
      </c>
      <c r="JOI5" s="6" t="s">
        <v>8608</v>
      </c>
      <c r="JOJ5" s="6" t="s">
        <v>8609</v>
      </c>
      <c r="JOK5" s="6" t="s">
        <v>8610</v>
      </c>
      <c r="JOL5" s="6" t="s">
        <v>8611</v>
      </c>
      <c r="JOM5" s="6" t="s">
        <v>8612</v>
      </c>
      <c r="JON5" s="6" t="s">
        <v>8613</v>
      </c>
      <c r="JOO5" s="6" t="s">
        <v>8614</v>
      </c>
      <c r="JOP5" s="6" t="s">
        <v>8615</v>
      </c>
      <c r="JOQ5" s="6" t="s">
        <v>8616</v>
      </c>
      <c r="JOR5" s="6" t="s">
        <v>8617</v>
      </c>
      <c r="JOS5" s="6" t="s">
        <v>8618</v>
      </c>
      <c r="JOT5" s="6" t="s">
        <v>8619</v>
      </c>
      <c r="JOU5" s="6" t="s">
        <v>8620</v>
      </c>
      <c r="JOV5" s="6" t="s">
        <v>8621</v>
      </c>
      <c r="JOW5" s="6" t="s">
        <v>8622</v>
      </c>
      <c r="JOX5" s="6" t="s">
        <v>8623</v>
      </c>
      <c r="JOY5" s="6" t="s">
        <v>8624</v>
      </c>
      <c r="JOZ5" s="6" t="s">
        <v>8625</v>
      </c>
      <c r="JPA5" s="6" t="s">
        <v>8626</v>
      </c>
      <c r="JPB5" s="6" t="s">
        <v>8627</v>
      </c>
      <c r="JPC5" s="6" t="s">
        <v>8628</v>
      </c>
      <c r="JPD5" s="6" t="s">
        <v>8629</v>
      </c>
      <c r="JPE5" s="6" t="s">
        <v>8630</v>
      </c>
      <c r="JPF5" s="6" t="s">
        <v>8631</v>
      </c>
      <c r="JPG5" s="6" t="s">
        <v>8632</v>
      </c>
      <c r="JPH5" s="6" t="s">
        <v>8633</v>
      </c>
      <c r="JPI5" s="6" t="s">
        <v>8634</v>
      </c>
      <c r="JPJ5" s="6" t="s">
        <v>8635</v>
      </c>
      <c r="JPK5" s="6" t="s">
        <v>8636</v>
      </c>
      <c r="JPL5" s="6" t="s">
        <v>8637</v>
      </c>
      <c r="JPM5" s="6" t="s">
        <v>8638</v>
      </c>
      <c r="JPN5" s="6" t="s">
        <v>8639</v>
      </c>
      <c r="JPO5" s="6" t="s">
        <v>8640</v>
      </c>
      <c r="JPP5" s="6" t="s">
        <v>8641</v>
      </c>
      <c r="JPQ5" s="6" t="s">
        <v>8642</v>
      </c>
      <c r="JPR5" s="6" t="s">
        <v>8643</v>
      </c>
      <c r="JPS5" s="6" t="s">
        <v>8644</v>
      </c>
      <c r="JPT5" s="6" t="s">
        <v>8645</v>
      </c>
      <c r="JPU5" s="6" t="s">
        <v>8646</v>
      </c>
      <c r="JPV5" s="6" t="s">
        <v>8647</v>
      </c>
      <c r="JPW5" s="6" t="s">
        <v>8648</v>
      </c>
      <c r="JPX5" s="6" t="s">
        <v>8649</v>
      </c>
      <c r="JPY5" s="6" t="s">
        <v>8650</v>
      </c>
      <c r="JPZ5" s="6" t="s">
        <v>8651</v>
      </c>
      <c r="JQA5" s="6" t="s">
        <v>8652</v>
      </c>
      <c r="JQB5" s="6" t="s">
        <v>8653</v>
      </c>
      <c r="JQC5" s="6" t="s">
        <v>8654</v>
      </c>
      <c r="JQD5" s="6" t="s">
        <v>8655</v>
      </c>
      <c r="JQE5" s="6" t="s">
        <v>8656</v>
      </c>
      <c r="JQF5" s="6" t="s">
        <v>8657</v>
      </c>
      <c r="JQG5" s="6" t="s">
        <v>8658</v>
      </c>
      <c r="JQH5" s="6" t="s">
        <v>8659</v>
      </c>
      <c r="JQI5" s="6" t="s">
        <v>8660</v>
      </c>
      <c r="JQJ5" s="6" t="s">
        <v>8661</v>
      </c>
      <c r="JQK5" s="6" t="s">
        <v>8662</v>
      </c>
      <c r="JQL5" s="6" t="s">
        <v>8663</v>
      </c>
      <c r="JQM5" s="6" t="s">
        <v>8664</v>
      </c>
      <c r="JQN5" s="6" t="s">
        <v>8665</v>
      </c>
      <c r="JQO5" s="6" t="s">
        <v>8666</v>
      </c>
      <c r="JQP5" s="6" t="s">
        <v>8667</v>
      </c>
      <c r="JQQ5" s="6" t="s">
        <v>8668</v>
      </c>
      <c r="JQR5" s="6" t="s">
        <v>8669</v>
      </c>
      <c r="JQS5" s="6" t="s">
        <v>8670</v>
      </c>
      <c r="JQT5" s="6" t="s">
        <v>8671</v>
      </c>
      <c r="JQU5" s="6" t="s">
        <v>8672</v>
      </c>
      <c r="JQV5" s="6" t="s">
        <v>8673</v>
      </c>
      <c r="JQW5" s="6" t="s">
        <v>8674</v>
      </c>
      <c r="JQX5" s="6" t="s">
        <v>8675</v>
      </c>
      <c r="JQY5" s="6" t="s">
        <v>8676</v>
      </c>
      <c r="JQZ5" s="6" t="s">
        <v>8677</v>
      </c>
      <c r="JRA5" s="6" t="s">
        <v>8678</v>
      </c>
      <c r="JRB5" s="6" t="s">
        <v>8679</v>
      </c>
      <c r="JRC5" s="6" t="s">
        <v>8680</v>
      </c>
      <c r="JRD5" s="6" t="s">
        <v>8681</v>
      </c>
      <c r="JRE5" s="6" t="s">
        <v>8682</v>
      </c>
      <c r="JRF5" s="6" t="s">
        <v>8683</v>
      </c>
      <c r="JRG5" s="6" t="s">
        <v>8684</v>
      </c>
      <c r="JRH5" s="6" t="s">
        <v>8685</v>
      </c>
      <c r="JRI5" s="6" t="s">
        <v>8686</v>
      </c>
      <c r="JRJ5" s="6" t="s">
        <v>8687</v>
      </c>
      <c r="JRK5" s="6" t="s">
        <v>8688</v>
      </c>
      <c r="JRL5" s="6" t="s">
        <v>8689</v>
      </c>
      <c r="JRM5" s="6" t="s">
        <v>8690</v>
      </c>
      <c r="JRN5" s="6" t="s">
        <v>8691</v>
      </c>
      <c r="JRO5" s="6" t="s">
        <v>8692</v>
      </c>
      <c r="JRP5" s="6" t="s">
        <v>8693</v>
      </c>
      <c r="JRQ5" s="6" t="s">
        <v>8694</v>
      </c>
      <c r="JRR5" s="6" t="s">
        <v>8695</v>
      </c>
      <c r="JRS5" s="6" t="s">
        <v>8696</v>
      </c>
      <c r="JRT5" s="6" t="s">
        <v>8697</v>
      </c>
      <c r="JRU5" s="6" t="s">
        <v>8698</v>
      </c>
      <c r="JRV5" s="6" t="s">
        <v>8699</v>
      </c>
      <c r="JRW5" s="6" t="s">
        <v>8700</v>
      </c>
      <c r="JRX5" s="6" t="s">
        <v>8701</v>
      </c>
      <c r="JRY5" s="6" t="s">
        <v>8702</v>
      </c>
      <c r="JRZ5" s="6" t="s">
        <v>8703</v>
      </c>
      <c r="JSA5" s="6" t="s">
        <v>8704</v>
      </c>
      <c r="JSB5" s="6" t="s">
        <v>8705</v>
      </c>
      <c r="JSC5" s="6" t="s">
        <v>8706</v>
      </c>
      <c r="JSD5" s="6" t="s">
        <v>8707</v>
      </c>
      <c r="JSE5" s="6" t="s">
        <v>8708</v>
      </c>
      <c r="JSF5" s="6" t="s">
        <v>8709</v>
      </c>
      <c r="JSG5" s="6" t="s">
        <v>8710</v>
      </c>
      <c r="JSH5" s="6" t="s">
        <v>8711</v>
      </c>
      <c r="JSI5" s="6" t="s">
        <v>8712</v>
      </c>
      <c r="JSJ5" s="6" t="s">
        <v>8713</v>
      </c>
      <c r="JSK5" s="6" t="s">
        <v>8714</v>
      </c>
      <c r="JSL5" s="6" t="s">
        <v>8715</v>
      </c>
      <c r="JSM5" s="6" t="s">
        <v>8716</v>
      </c>
      <c r="JSN5" s="6" t="s">
        <v>8717</v>
      </c>
      <c r="JSO5" s="6" t="s">
        <v>8718</v>
      </c>
      <c r="JSP5" s="6" t="s">
        <v>8719</v>
      </c>
      <c r="JSQ5" s="6" t="s">
        <v>8720</v>
      </c>
      <c r="JSR5" s="6" t="s">
        <v>8721</v>
      </c>
      <c r="JSS5" s="6" t="s">
        <v>8722</v>
      </c>
      <c r="JST5" s="6" t="s">
        <v>8723</v>
      </c>
      <c r="JSU5" s="6" t="s">
        <v>8724</v>
      </c>
      <c r="JSV5" s="6" t="s">
        <v>8725</v>
      </c>
      <c r="JSW5" s="6" t="s">
        <v>8726</v>
      </c>
      <c r="JSX5" s="6" t="s">
        <v>8727</v>
      </c>
      <c r="JSY5" s="6" t="s">
        <v>8728</v>
      </c>
      <c r="JSZ5" s="6" t="s">
        <v>8729</v>
      </c>
      <c r="JTA5" s="6" t="s">
        <v>8730</v>
      </c>
      <c r="JTB5" s="6" t="s">
        <v>8731</v>
      </c>
      <c r="JTC5" s="6" t="s">
        <v>8732</v>
      </c>
      <c r="JTD5" s="6" t="s">
        <v>8733</v>
      </c>
      <c r="JTE5" s="6" t="s">
        <v>8734</v>
      </c>
      <c r="JTF5" s="6" t="s">
        <v>8735</v>
      </c>
      <c r="JTG5" s="6" t="s">
        <v>8736</v>
      </c>
      <c r="JTH5" s="6" t="s">
        <v>8737</v>
      </c>
      <c r="JTI5" s="6" t="s">
        <v>8738</v>
      </c>
      <c r="JTJ5" s="6" t="s">
        <v>8739</v>
      </c>
      <c r="JTK5" s="6" t="s">
        <v>8740</v>
      </c>
      <c r="JTL5" s="6" t="s">
        <v>8741</v>
      </c>
      <c r="JTM5" s="6" t="s">
        <v>8742</v>
      </c>
      <c r="JTN5" s="6" t="s">
        <v>8743</v>
      </c>
      <c r="JTO5" s="6" t="s">
        <v>8744</v>
      </c>
      <c r="JTP5" s="6" t="s">
        <v>8745</v>
      </c>
      <c r="JTQ5" s="6" t="s">
        <v>8746</v>
      </c>
      <c r="JTR5" s="6" t="s">
        <v>8747</v>
      </c>
      <c r="JTS5" s="6" t="s">
        <v>8748</v>
      </c>
      <c r="JTT5" s="6" t="s">
        <v>8749</v>
      </c>
      <c r="JTU5" s="6" t="s">
        <v>8750</v>
      </c>
      <c r="JTV5" s="6" t="s">
        <v>8751</v>
      </c>
      <c r="JTW5" s="6" t="s">
        <v>8752</v>
      </c>
      <c r="JTX5" s="6" t="s">
        <v>8753</v>
      </c>
      <c r="JTY5" s="6" t="s">
        <v>8754</v>
      </c>
      <c r="JTZ5" s="6" t="s">
        <v>8755</v>
      </c>
      <c r="JUA5" s="6" t="s">
        <v>8756</v>
      </c>
      <c r="JUB5" s="6" t="s">
        <v>8757</v>
      </c>
      <c r="JUC5" s="6" t="s">
        <v>8758</v>
      </c>
      <c r="JUD5" s="6" t="s">
        <v>8759</v>
      </c>
      <c r="JUE5" s="6" t="s">
        <v>8760</v>
      </c>
      <c r="JUF5" s="6" t="s">
        <v>8761</v>
      </c>
      <c r="JUG5" s="6" t="s">
        <v>8762</v>
      </c>
      <c r="JUH5" s="6" t="s">
        <v>8763</v>
      </c>
      <c r="JUI5" s="6" t="s">
        <v>8764</v>
      </c>
      <c r="JUJ5" s="6" t="s">
        <v>8765</v>
      </c>
      <c r="JUK5" s="6" t="s">
        <v>8766</v>
      </c>
      <c r="JUL5" s="6" t="s">
        <v>8767</v>
      </c>
      <c r="JUM5" s="6" t="s">
        <v>8768</v>
      </c>
      <c r="JUN5" s="6" t="s">
        <v>8769</v>
      </c>
      <c r="JUO5" s="6" t="s">
        <v>8770</v>
      </c>
      <c r="JUP5" s="6" t="s">
        <v>8771</v>
      </c>
      <c r="JUQ5" s="6" t="s">
        <v>8772</v>
      </c>
      <c r="JUR5" s="6" t="s">
        <v>8773</v>
      </c>
      <c r="JUS5" s="6" t="s">
        <v>8774</v>
      </c>
      <c r="JUT5" s="6" t="s">
        <v>8775</v>
      </c>
      <c r="JUU5" s="6" t="s">
        <v>8776</v>
      </c>
      <c r="JUV5" s="6" t="s">
        <v>8777</v>
      </c>
      <c r="JUW5" s="6" t="s">
        <v>8778</v>
      </c>
      <c r="JUX5" s="6" t="s">
        <v>8779</v>
      </c>
      <c r="JUY5" s="6" t="s">
        <v>8780</v>
      </c>
      <c r="JUZ5" s="6" t="s">
        <v>8781</v>
      </c>
      <c r="JVA5" s="6" t="s">
        <v>8782</v>
      </c>
      <c r="JVB5" s="6" t="s">
        <v>8783</v>
      </c>
      <c r="JVC5" s="6" t="s">
        <v>8784</v>
      </c>
      <c r="JVD5" s="6" t="s">
        <v>8785</v>
      </c>
      <c r="JVE5" s="6" t="s">
        <v>8786</v>
      </c>
      <c r="JVF5" s="6" t="s">
        <v>8787</v>
      </c>
      <c r="JVG5" s="6" t="s">
        <v>8788</v>
      </c>
      <c r="JVH5" s="6" t="s">
        <v>8789</v>
      </c>
      <c r="JVI5" s="6" t="s">
        <v>8790</v>
      </c>
      <c r="JVJ5" s="6" t="s">
        <v>8791</v>
      </c>
      <c r="JVK5" s="6" t="s">
        <v>8792</v>
      </c>
      <c r="JVL5" s="6" t="s">
        <v>8793</v>
      </c>
      <c r="JVM5" s="6" t="s">
        <v>8794</v>
      </c>
      <c r="JVN5" s="6" t="s">
        <v>8795</v>
      </c>
      <c r="JVO5" s="6" t="s">
        <v>8796</v>
      </c>
      <c r="JVP5" s="6" t="s">
        <v>8797</v>
      </c>
      <c r="JVQ5" s="6" t="s">
        <v>8798</v>
      </c>
      <c r="JVR5" s="6" t="s">
        <v>8799</v>
      </c>
      <c r="JVS5" s="6" t="s">
        <v>8800</v>
      </c>
      <c r="JVT5" s="6" t="s">
        <v>8801</v>
      </c>
      <c r="JVU5" s="6" t="s">
        <v>8802</v>
      </c>
      <c r="JVV5" s="6" t="s">
        <v>8803</v>
      </c>
      <c r="JVW5" s="6" t="s">
        <v>8804</v>
      </c>
      <c r="JVX5" s="6" t="s">
        <v>8805</v>
      </c>
      <c r="JVY5" s="6" t="s">
        <v>8806</v>
      </c>
      <c r="JVZ5" s="6" t="s">
        <v>8807</v>
      </c>
      <c r="JWA5" s="6" t="s">
        <v>8808</v>
      </c>
      <c r="JWB5" s="6" t="s">
        <v>8809</v>
      </c>
      <c r="JWC5" s="6" t="s">
        <v>8810</v>
      </c>
      <c r="JWD5" s="6" t="s">
        <v>8811</v>
      </c>
      <c r="JWE5" s="6" t="s">
        <v>8812</v>
      </c>
      <c r="JWF5" s="6" t="s">
        <v>8813</v>
      </c>
      <c r="JWG5" s="6" t="s">
        <v>8814</v>
      </c>
      <c r="JWH5" s="6" t="s">
        <v>8815</v>
      </c>
      <c r="JWI5" s="6" t="s">
        <v>8816</v>
      </c>
      <c r="JWJ5" s="6" t="s">
        <v>8817</v>
      </c>
      <c r="JWK5" s="6" t="s">
        <v>8818</v>
      </c>
      <c r="JWL5" s="6" t="s">
        <v>8819</v>
      </c>
      <c r="JWM5" s="6" t="s">
        <v>8820</v>
      </c>
      <c r="JWN5" s="6" t="s">
        <v>8821</v>
      </c>
      <c r="JWO5" s="6" t="s">
        <v>8822</v>
      </c>
      <c r="JWP5" s="6" t="s">
        <v>8823</v>
      </c>
      <c r="JWQ5" s="6" t="s">
        <v>8824</v>
      </c>
      <c r="JWR5" s="6" t="s">
        <v>8825</v>
      </c>
      <c r="JWS5" s="6" t="s">
        <v>8826</v>
      </c>
      <c r="JWT5" s="6" t="s">
        <v>8827</v>
      </c>
      <c r="JWU5" s="6" t="s">
        <v>8828</v>
      </c>
      <c r="JWV5" s="6" t="s">
        <v>8829</v>
      </c>
      <c r="JWW5" s="6" t="s">
        <v>8830</v>
      </c>
      <c r="JWX5" s="6" t="s">
        <v>8831</v>
      </c>
      <c r="JWY5" s="6" t="s">
        <v>8832</v>
      </c>
      <c r="JWZ5" s="6" t="s">
        <v>8833</v>
      </c>
      <c r="JXA5" s="6" t="s">
        <v>8834</v>
      </c>
      <c r="JXB5" s="6" t="s">
        <v>8835</v>
      </c>
      <c r="JXC5" s="6" t="s">
        <v>8836</v>
      </c>
      <c r="JXD5" s="6" t="s">
        <v>8837</v>
      </c>
      <c r="JXE5" s="6" t="s">
        <v>8838</v>
      </c>
      <c r="JXF5" s="6" t="s">
        <v>8839</v>
      </c>
      <c r="JXG5" s="6" t="s">
        <v>8840</v>
      </c>
      <c r="JXH5" s="6" t="s">
        <v>8841</v>
      </c>
      <c r="JXI5" s="6" t="s">
        <v>8842</v>
      </c>
      <c r="JXJ5" s="6" t="s">
        <v>8843</v>
      </c>
      <c r="JXK5" s="6" t="s">
        <v>8844</v>
      </c>
      <c r="JXL5" s="6" t="s">
        <v>8845</v>
      </c>
      <c r="JXM5" s="6" t="s">
        <v>8846</v>
      </c>
      <c r="JXN5" s="6" t="s">
        <v>8847</v>
      </c>
      <c r="JXO5" s="6" t="s">
        <v>8848</v>
      </c>
      <c r="JXP5" s="6" t="s">
        <v>8849</v>
      </c>
      <c r="JXQ5" s="6" t="s">
        <v>8850</v>
      </c>
      <c r="JXR5" s="6" t="s">
        <v>8851</v>
      </c>
      <c r="JXS5" s="6" t="s">
        <v>8852</v>
      </c>
      <c r="JXT5" s="6" t="s">
        <v>8853</v>
      </c>
      <c r="JXU5" s="6" t="s">
        <v>8854</v>
      </c>
      <c r="JXV5" s="6" t="s">
        <v>8855</v>
      </c>
      <c r="JXW5" s="6" t="s">
        <v>8856</v>
      </c>
      <c r="JXX5" s="6" t="s">
        <v>8857</v>
      </c>
      <c r="JXY5" s="6" t="s">
        <v>8858</v>
      </c>
      <c r="JXZ5" s="6" t="s">
        <v>8859</v>
      </c>
      <c r="JYA5" s="6" t="s">
        <v>8860</v>
      </c>
      <c r="JYB5" s="6" t="s">
        <v>8861</v>
      </c>
      <c r="JYC5" s="6" t="s">
        <v>8862</v>
      </c>
      <c r="JYD5" s="6" t="s">
        <v>8863</v>
      </c>
      <c r="JYE5" s="6" t="s">
        <v>8864</v>
      </c>
      <c r="JYF5" s="6" t="s">
        <v>8865</v>
      </c>
      <c r="JYG5" s="6" t="s">
        <v>8866</v>
      </c>
      <c r="JYH5" s="6" t="s">
        <v>8867</v>
      </c>
      <c r="JYI5" s="6" t="s">
        <v>8868</v>
      </c>
      <c r="JYJ5" s="6" t="s">
        <v>8869</v>
      </c>
      <c r="JYK5" s="6" t="s">
        <v>8870</v>
      </c>
      <c r="JYL5" s="6" t="s">
        <v>8871</v>
      </c>
      <c r="JYM5" s="6" t="s">
        <v>8872</v>
      </c>
      <c r="JYN5" s="6" t="s">
        <v>8873</v>
      </c>
      <c r="JYO5" s="6" t="s">
        <v>8874</v>
      </c>
      <c r="JYP5" s="6" t="s">
        <v>8875</v>
      </c>
      <c r="JYQ5" s="6" t="s">
        <v>8876</v>
      </c>
      <c r="JYR5" s="6" t="s">
        <v>8877</v>
      </c>
      <c r="JYS5" s="6" t="s">
        <v>8878</v>
      </c>
      <c r="JYT5" s="6" t="s">
        <v>8879</v>
      </c>
      <c r="JYU5" s="6" t="s">
        <v>8880</v>
      </c>
      <c r="JYV5" s="6" t="s">
        <v>8881</v>
      </c>
      <c r="JYW5" s="6" t="s">
        <v>8882</v>
      </c>
      <c r="JYX5" s="6" t="s">
        <v>8883</v>
      </c>
      <c r="JYY5" s="6" t="s">
        <v>8884</v>
      </c>
      <c r="JYZ5" s="6" t="s">
        <v>8885</v>
      </c>
      <c r="JZA5" s="6" t="s">
        <v>8886</v>
      </c>
      <c r="JZB5" s="6" t="s">
        <v>8887</v>
      </c>
      <c r="JZC5" s="6" t="s">
        <v>8888</v>
      </c>
      <c r="JZD5" s="6" t="s">
        <v>8889</v>
      </c>
      <c r="JZE5" s="6" t="s">
        <v>8890</v>
      </c>
      <c r="JZF5" s="6" t="s">
        <v>8891</v>
      </c>
      <c r="JZG5" s="6" t="s">
        <v>8892</v>
      </c>
      <c r="JZH5" s="6" t="s">
        <v>8893</v>
      </c>
      <c r="JZI5" s="6" t="s">
        <v>8894</v>
      </c>
      <c r="JZJ5" s="6" t="s">
        <v>8895</v>
      </c>
      <c r="JZK5" s="6" t="s">
        <v>8896</v>
      </c>
      <c r="JZL5" s="6" t="s">
        <v>8897</v>
      </c>
      <c r="JZM5" s="6" t="s">
        <v>8898</v>
      </c>
      <c r="JZN5" s="6" t="s">
        <v>8899</v>
      </c>
      <c r="JZO5" s="6" t="s">
        <v>8900</v>
      </c>
      <c r="JZP5" s="6" t="s">
        <v>8901</v>
      </c>
      <c r="JZQ5" s="6" t="s">
        <v>8902</v>
      </c>
      <c r="JZR5" s="6" t="s">
        <v>8903</v>
      </c>
      <c r="JZS5" s="6" t="s">
        <v>8904</v>
      </c>
      <c r="JZT5" s="6" t="s">
        <v>8905</v>
      </c>
      <c r="JZU5" s="6" t="s">
        <v>8906</v>
      </c>
      <c r="JZV5" s="6" t="s">
        <v>8907</v>
      </c>
      <c r="JZW5" s="6" t="s">
        <v>8908</v>
      </c>
      <c r="JZX5" s="6" t="s">
        <v>8909</v>
      </c>
      <c r="JZY5" s="6" t="s">
        <v>8910</v>
      </c>
      <c r="JZZ5" s="6" t="s">
        <v>8911</v>
      </c>
      <c r="KAA5" s="6" t="s">
        <v>8912</v>
      </c>
      <c r="KAB5" s="6" t="s">
        <v>8913</v>
      </c>
      <c r="KAC5" s="6" t="s">
        <v>8914</v>
      </c>
      <c r="KAD5" s="6" t="s">
        <v>8915</v>
      </c>
      <c r="KAE5" s="6" t="s">
        <v>8916</v>
      </c>
      <c r="KAF5" s="6" t="s">
        <v>8917</v>
      </c>
      <c r="KAG5" s="6" t="s">
        <v>8918</v>
      </c>
      <c r="KAH5" s="6" t="s">
        <v>8919</v>
      </c>
      <c r="KAI5" s="6" t="s">
        <v>8920</v>
      </c>
      <c r="KAJ5" s="6" t="s">
        <v>8921</v>
      </c>
      <c r="KAK5" s="6" t="s">
        <v>8922</v>
      </c>
      <c r="KAL5" s="6" t="s">
        <v>8923</v>
      </c>
      <c r="KAM5" s="6" t="s">
        <v>8924</v>
      </c>
      <c r="KAN5" s="6" t="s">
        <v>8925</v>
      </c>
      <c r="KAO5" s="6" t="s">
        <v>8926</v>
      </c>
      <c r="KAP5" s="6" t="s">
        <v>8927</v>
      </c>
      <c r="KAQ5" s="6" t="s">
        <v>8928</v>
      </c>
      <c r="KAR5" s="6" t="s">
        <v>8929</v>
      </c>
      <c r="KAS5" s="6" t="s">
        <v>8930</v>
      </c>
      <c r="KAT5" s="6" t="s">
        <v>8931</v>
      </c>
      <c r="KAU5" s="6" t="s">
        <v>8932</v>
      </c>
      <c r="KAV5" s="6" t="s">
        <v>8933</v>
      </c>
      <c r="KAW5" s="6" t="s">
        <v>8934</v>
      </c>
      <c r="KAX5" s="6" t="s">
        <v>8935</v>
      </c>
      <c r="KAY5" s="6" t="s">
        <v>8936</v>
      </c>
      <c r="KAZ5" s="6" t="s">
        <v>8937</v>
      </c>
      <c r="KBA5" s="6" t="s">
        <v>8938</v>
      </c>
      <c r="KBB5" s="6" t="s">
        <v>8939</v>
      </c>
      <c r="KBC5" s="6" t="s">
        <v>8940</v>
      </c>
      <c r="KBD5" s="6" t="s">
        <v>8941</v>
      </c>
      <c r="KBE5" s="6" t="s">
        <v>8942</v>
      </c>
      <c r="KBF5" s="6" t="s">
        <v>8943</v>
      </c>
      <c r="KBG5" s="6" t="s">
        <v>8944</v>
      </c>
      <c r="KBH5" s="6" t="s">
        <v>8945</v>
      </c>
      <c r="KBI5" s="6" t="s">
        <v>8946</v>
      </c>
      <c r="KBJ5" s="6" t="s">
        <v>8947</v>
      </c>
      <c r="KBK5" s="6" t="s">
        <v>8948</v>
      </c>
      <c r="KBL5" s="6" t="s">
        <v>8949</v>
      </c>
      <c r="KBM5" s="6" t="s">
        <v>8950</v>
      </c>
      <c r="KBN5" s="6" t="s">
        <v>8951</v>
      </c>
      <c r="KBO5" s="6" t="s">
        <v>8952</v>
      </c>
      <c r="KBP5" s="6" t="s">
        <v>8953</v>
      </c>
      <c r="KBQ5" s="6" t="s">
        <v>8954</v>
      </c>
      <c r="KBR5" s="6" t="s">
        <v>8955</v>
      </c>
      <c r="KBS5" s="6" t="s">
        <v>8956</v>
      </c>
      <c r="KBT5" s="6" t="s">
        <v>8957</v>
      </c>
      <c r="KBU5" s="6" t="s">
        <v>8958</v>
      </c>
      <c r="KBV5" s="6" t="s">
        <v>8959</v>
      </c>
      <c r="KBW5" s="6" t="s">
        <v>8960</v>
      </c>
      <c r="KBX5" s="6" t="s">
        <v>8961</v>
      </c>
      <c r="KBY5" s="6" t="s">
        <v>8962</v>
      </c>
      <c r="KBZ5" s="6" t="s">
        <v>8963</v>
      </c>
      <c r="KCA5" s="6" t="s">
        <v>8964</v>
      </c>
      <c r="KCB5" s="6" t="s">
        <v>8965</v>
      </c>
      <c r="KCC5" s="6" t="s">
        <v>8966</v>
      </c>
      <c r="KCD5" s="6" t="s">
        <v>8967</v>
      </c>
      <c r="KCE5" s="6" t="s">
        <v>8968</v>
      </c>
      <c r="KCF5" s="6" t="s">
        <v>8969</v>
      </c>
      <c r="KCG5" s="6" t="s">
        <v>8970</v>
      </c>
      <c r="KCH5" s="6" t="s">
        <v>8971</v>
      </c>
      <c r="KCI5" s="6" t="s">
        <v>8972</v>
      </c>
      <c r="KCJ5" s="6" t="s">
        <v>8973</v>
      </c>
      <c r="KCK5" s="6" t="s">
        <v>8974</v>
      </c>
      <c r="KCL5" s="6" t="s">
        <v>8975</v>
      </c>
      <c r="KCM5" s="6" t="s">
        <v>8976</v>
      </c>
      <c r="KCN5" s="6" t="s">
        <v>8977</v>
      </c>
      <c r="KCO5" s="6" t="s">
        <v>8978</v>
      </c>
      <c r="KCP5" s="6" t="s">
        <v>8979</v>
      </c>
      <c r="KCQ5" s="6" t="s">
        <v>8980</v>
      </c>
      <c r="KCR5" s="6" t="s">
        <v>8981</v>
      </c>
      <c r="KCS5" s="6" t="s">
        <v>8982</v>
      </c>
      <c r="KCT5" s="6" t="s">
        <v>8983</v>
      </c>
      <c r="KCU5" s="6" t="s">
        <v>8984</v>
      </c>
      <c r="KCV5" s="6" t="s">
        <v>8985</v>
      </c>
      <c r="KCW5" s="6" t="s">
        <v>8986</v>
      </c>
      <c r="KCX5" s="6" t="s">
        <v>8987</v>
      </c>
      <c r="KCY5" s="6" t="s">
        <v>8988</v>
      </c>
      <c r="KCZ5" s="6" t="s">
        <v>8989</v>
      </c>
      <c r="KDA5" s="6" t="s">
        <v>8990</v>
      </c>
      <c r="KDB5" s="6" t="s">
        <v>8991</v>
      </c>
      <c r="KDC5" s="6" t="s">
        <v>8992</v>
      </c>
      <c r="KDD5" s="6" t="s">
        <v>8993</v>
      </c>
      <c r="KDE5" s="6" t="s">
        <v>8994</v>
      </c>
      <c r="KDF5" s="6" t="s">
        <v>8995</v>
      </c>
      <c r="KDG5" s="6" t="s">
        <v>8996</v>
      </c>
      <c r="KDH5" s="6" t="s">
        <v>8997</v>
      </c>
      <c r="KDI5" s="6" t="s">
        <v>8998</v>
      </c>
      <c r="KDJ5" s="6" t="s">
        <v>8999</v>
      </c>
      <c r="KDK5" s="6" t="s">
        <v>9000</v>
      </c>
      <c r="KDL5" s="6" t="s">
        <v>9001</v>
      </c>
      <c r="KDM5" s="6" t="s">
        <v>9002</v>
      </c>
      <c r="KDN5" s="6" t="s">
        <v>9003</v>
      </c>
      <c r="KDO5" s="6" t="s">
        <v>9004</v>
      </c>
      <c r="KDP5" s="6" t="s">
        <v>9005</v>
      </c>
      <c r="KDQ5" s="6" t="s">
        <v>9006</v>
      </c>
      <c r="KDR5" s="6" t="s">
        <v>9007</v>
      </c>
      <c r="KDS5" s="6" t="s">
        <v>9008</v>
      </c>
      <c r="KDT5" s="6" t="s">
        <v>9009</v>
      </c>
      <c r="KDU5" s="6" t="s">
        <v>9010</v>
      </c>
      <c r="KDV5" s="6" t="s">
        <v>9011</v>
      </c>
      <c r="KDW5" s="6" t="s">
        <v>9012</v>
      </c>
      <c r="KDX5" s="6" t="s">
        <v>9013</v>
      </c>
      <c r="KDY5" s="6" t="s">
        <v>9014</v>
      </c>
      <c r="KDZ5" s="6" t="s">
        <v>9015</v>
      </c>
      <c r="KEA5" s="6" t="s">
        <v>9016</v>
      </c>
      <c r="KEB5" s="6" t="s">
        <v>9017</v>
      </c>
      <c r="KEC5" s="6" t="s">
        <v>9018</v>
      </c>
      <c r="KED5" s="6" t="s">
        <v>9019</v>
      </c>
      <c r="KEE5" s="6" t="s">
        <v>9020</v>
      </c>
      <c r="KEF5" s="6" t="s">
        <v>9021</v>
      </c>
      <c r="KEG5" s="6" t="s">
        <v>9022</v>
      </c>
      <c r="KEH5" s="6" t="s">
        <v>9023</v>
      </c>
      <c r="KEI5" s="6" t="s">
        <v>9024</v>
      </c>
      <c r="KEJ5" s="6" t="s">
        <v>9025</v>
      </c>
      <c r="KEK5" s="6" t="s">
        <v>9026</v>
      </c>
      <c r="KEL5" s="6" t="s">
        <v>9027</v>
      </c>
      <c r="KEM5" s="6" t="s">
        <v>9028</v>
      </c>
      <c r="KEN5" s="6" t="s">
        <v>9029</v>
      </c>
      <c r="KEO5" s="6" t="s">
        <v>9030</v>
      </c>
      <c r="KEP5" s="6" t="s">
        <v>9031</v>
      </c>
      <c r="KEQ5" s="6" t="s">
        <v>9032</v>
      </c>
      <c r="KER5" s="6" t="s">
        <v>9033</v>
      </c>
      <c r="KES5" s="6" t="s">
        <v>9034</v>
      </c>
      <c r="KET5" s="6" t="s">
        <v>9035</v>
      </c>
      <c r="KEU5" s="6" t="s">
        <v>9036</v>
      </c>
      <c r="KEV5" s="6" t="s">
        <v>9037</v>
      </c>
      <c r="KEW5" s="6" t="s">
        <v>9038</v>
      </c>
      <c r="KEX5" s="6" t="s">
        <v>9039</v>
      </c>
      <c r="KEY5" s="6" t="s">
        <v>9040</v>
      </c>
      <c r="KEZ5" s="6" t="s">
        <v>9041</v>
      </c>
      <c r="KFA5" s="6" t="s">
        <v>9042</v>
      </c>
      <c r="KFB5" s="6" t="s">
        <v>9043</v>
      </c>
      <c r="KFC5" s="6" t="s">
        <v>9044</v>
      </c>
      <c r="KFD5" s="6" t="s">
        <v>9045</v>
      </c>
      <c r="KFE5" s="6" t="s">
        <v>9046</v>
      </c>
      <c r="KFF5" s="6" t="s">
        <v>9047</v>
      </c>
      <c r="KFG5" s="6" t="s">
        <v>9048</v>
      </c>
      <c r="KFH5" s="6" t="s">
        <v>9049</v>
      </c>
      <c r="KFI5" s="6" t="s">
        <v>9050</v>
      </c>
      <c r="KFJ5" s="6" t="s">
        <v>9051</v>
      </c>
      <c r="KFK5" s="6" t="s">
        <v>9052</v>
      </c>
      <c r="KFL5" s="6" t="s">
        <v>9053</v>
      </c>
      <c r="KFM5" s="6" t="s">
        <v>9054</v>
      </c>
      <c r="KFN5" s="6" t="s">
        <v>9055</v>
      </c>
      <c r="KFO5" s="6" t="s">
        <v>9056</v>
      </c>
      <c r="KFP5" s="6" t="s">
        <v>9057</v>
      </c>
      <c r="KFQ5" s="6" t="s">
        <v>9058</v>
      </c>
      <c r="KFR5" s="6" t="s">
        <v>9059</v>
      </c>
      <c r="KFS5" s="6" t="s">
        <v>9060</v>
      </c>
      <c r="KFT5" s="6" t="s">
        <v>9061</v>
      </c>
      <c r="KFU5" s="6" t="s">
        <v>9062</v>
      </c>
      <c r="KFV5" s="6" t="s">
        <v>9063</v>
      </c>
      <c r="KFW5" s="6" t="s">
        <v>9064</v>
      </c>
      <c r="KFX5" s="6" t="s">
        <v>9065</v>
      </c>
      <c r="KFY5" s="6" t="s">
        <v>9066</v>
      </c>
      <c r="KFZ5" s="6" t="s">
        <v>9067</v>
      </c>
      <c r="KGA5" s="6" t="s">
        <v>9068</v>
      </c>
      <c r="KGB5" s="6" t="s">
        <v>9069</v>
      </c>
      <c r="KGC5" s="6" t="s">
        <v>9070</v>
      </c>
      <c r="KGD5" s="6" t="s">
        <v>9071</v>
      </c>
      <c r="KGE5" s="6" t="s">
        <v>9072</v>
      </c>
      <c r="KGF5" s="6" t="s">
        <v>9073</v>
      </c>
      <c r="KGG5" s="6" t="s">
        <v>9074</v>
      </c>
      <c r="KGH5" s="6" t="s">
        <v>9075</v>
      </c>
      <c r="KGI5" s="6" t="s">
        <v>9076</v>
      </c>
      <c r="KGJ5" s="6" t="s">
        <v>9077</v>
      </c>
      <c r="KGK5" s="6" t="s">
        <v>9078</v>
      </c>
      <c r="KGL5" s="6" t="s">
        <v>9079</v>
      </c>
      <c r="KGM5" s="6" t="s">
        <v>9080</v>
      </c>
      <c r="KGN5" s="6" t="s">
        <v>9081</v>
      </c>
      <c r="KGO5" s="6" t="s">
        <v>9082</v>
      </c>
      <c r="KGP5" s="6" t="s">
        <v>9083</v>
      </c>
      <c r="KGQ5" s="6" t="s">
        <v>9084</v>
      </c>
      <c r="KGR5" s="6" t="s">
        <v>9085</v>
      </c>
      <c r="KGS5" s="6" t="s">
        <v>9086</v>
      </c>
      <c r="KGT5" s="6" t="s">
        <v>9087</v>
      </c>
      <c r="KGU5" s="6" t="s">
        <v>9088</v>
      </c>
      <c r="KGV5" s="6" t="s">
        <v>9089</v>
      </c>
      <c r="KGW5" s="6" t="s">
        <v>9090</v>
      </c>
      <c r="KGX5" s="6" t="s">
        <v>9091</v>
      </c>
      <c r="KGY5" s="6" t="s">
        <v>9092</v>
      </c>
      <c r="KGZ5" s="6" t="s">
        <v>9093</v>
      </c>
      <c r="KHA5" s="6" t="s">
        <v>9094</v>
      </c>
      <c r="KHB5" s="6" t="s">
        <v>9095</v>
      </c>
      <c r="KHC5" s="6" t="s">
        <v>9096</v>
      </c>
      <c r="KHD5" s="6" t="s">
        <v>9097</v>
      </c>
      <c r="KHE5" s="6" t="s">
        <v>9098</v>
      </c>
      <c r="KHF5" s="6" t="s">
        <v>9099</v>
      </c>
      <c r="KHG5" s="6" t="s">
        <v>9100</v>
      </c>
      <c r="KHH5" s="6" t="s">
        <v>9101</v>
      </c>
      <c r="KHI5" s="6" t="s">
        <v>9102</v>
      </c>
      <c r="KHJ5" s="6" t="s">
        <v>9103</v>
      </c>
      <c r="KHK5" s="6" t="s">
        <v>9104</v>
      </c>
      <c r="KHL5" s="6" t="s">
        <v>9105</v>
      </c>
      <c r="KHM5" s="6" t="s">
        <v>9106</v>
      </c>
      <c r="KHN5" s="6" t="s">
        <v>9107</v>
      </c>
      <c r="KHO5" s="6" t="s">
        <v>9108</v>
      </c>
      <c r="KHP5" s="6" t="s">
        <v>9109</v>
      </c>
      <c r="KHQ5" s="6" t="s">
        <v>9110</v>
      </c>
      <c r="KHR5" s="6" t="s">
        <v>9111</v>
      </c>
      <c r="KHS5" s="6" t="s">
        <v>9112</v>
      </c>
      <c r="KHT5" s="6" t="s">
        <v>9113</v>
      </c>
      <c r="KHU5" s="6" t="s">
        <v>9114</v>
      </c>
      <c r="KHV5" s="6" t="s">
        <v>9115</v>
      </c>
      <c r="KHW5" s="6" t="s">
        <v>9116</v>
      </c>
      <c r="KHX5" s="6" t="s">
        <v>9117</v>
      </c>
      <c r="KHY5" s="6" t="s">
        <v>9118</v>
      </c>
      <c r="KHZ5" s="6" t="s">
        <v>9119</v>
      </c>
      <c r="KIA5" s="6" t="s">
        <v>9120</v>
      </c>
      <c r="KIB5" s="6" t="s">
        <v>9121</v>
      </c>
      <c r="KIC5" s="6" t="s">
        <v>9122</v>
      </c>
      <c r="KID5" s="6" t="s">
        <v>9123</v>
      </c>
      <c r="KIE5" s="6" t="s">
        <v>9124</v>
      </c>
      <c r="KIF5" s="6" t="s">
        <v>9125</v>
      </c>
      <c r="KIG5" s="6" t="s">
        <v>9126</v>
      </c>
      <c r="KIH5" s="6" t="s">
        <v>9127</v>
      </c>
      <c r="KII5" s="6" t="s">
        <v>9128</v>
      </c>
      <c r="KIJ5" s="6" t="s">
        <v>9129</v>
      </c>
      <c r="KIK5" s="6" t="s">
        <v>9130</v>
      </c>
      <c r="KIL5" s="6" t="s">
        <v>9131</v>
      </c>
      <c r="KIM5" s="6" t="s">
        <v>9132</v>
      </c>
      <c r="KIN5" s="6" t="s">
        <v>9133</v>
      </c>
      <c r="KIO5" s="6" t="s">
        <v>9134</v>
      </c>
      <c r="KIP5" s="6" t="s">
        <v>9135</v>
      </c>
      <c r="KIQ5" s="6" t="s">
        <v>9136</v>
      </c>
      <c r="KIR5" s="6" t="s">
        <v>9137</v>
      </c>
      <c r="KIS5" s="6" t="s">
        <v>9138</v>
      </c>
      <c r="KIT5" s="6" t="s">
        <v>9139</v>
      </c>
      <c r="KIU5" s="6" t="s">
        <v>9140</v>
      </c>
      <c r="KIV5" s="6" t="s">
        <v>9141</v>
      </c>
      <c r="KIW5" s="6" t="s">
        <v>9142</v>
      </c>
      <c r="KIX5" s="6" t="s">
        <v>9143</v>
      </c>
      <c r="KIY5" s="6" t="s">
        <v>9144</v>
      </c>
      <c r="KIZ5" s="6" t="s">
        <v>9145</v>
      </c>
      <c r="KJA5" s="6" t="s">
        <v>9146</v>
      </c>
      <c r="KJB5" s="6" t="s">
        <v>9147</v>
      </c>
      <c r="KJC5" s="6" t="s">
        <v>9148</v>
      </c>
      <c r="KJD5" s="6" t="s">
        <v>9149</v>
      </c>
      <c r="KJE5" s="6" t="s">
        <v>9150</v>
      </c>
      <c r="KJF5" s="6" t="s">
        <v>9151</v>
      </c>
      <c r="KJG5" s="6" t="s">
        <v>9152</v>
      </c>
      <c r="KJH5" s="6" t="s">
        <v>9153</v>
      </c>
      <c r="KJI5" s="6" t="s">
        <v>9154</v>
      </c>
      <c r="KJJ5" s="6" t="s">
        <v>9155</v>
      </c>
      <c r="KJK5" s="6" t="s">
        <v>9156</v>
      </c>
      <c r="KJL5" s="6" t="s">
        <v>9157</v>
      </c>
      <c r="KJM5" s="6" t="s">
        <v>9158</v>
      </c>
      <c r="KJN5" s="6" t="s">
        <v>9159</v>
      </c>
      <c r="KJO5" s="6" t="s">
        <v>9160</v>
      </c>
      <c r="KJP5" s="6" t="s">
        <v>9161</v>
      </c>
      <c r="KJQ5" s="6" t="s">
        <v>9162</v>
      </c>
      <c r="KJR5" s="6" t="s">
        <v>9163</v>
      </c>
      <c r="KJS5" s="6" t="s">
        <v>9164</v>
      </c>
      <c r="KJT5" s="6" t="s">
        <v>9165</v>
      </c>
      <c r="KJU5" s="6" t="s">
        <v>9166</v>
      </c>
      <c r="KJV5" s="6" t="s">
        <v>9167</v>
      </c>
      <c r="KJW5" s="6" t="s">
        <v>9168</v>
      </c>
      <c r="KJX5" s="6" t="s">
        <v>9169</v>
      </c>
      <c r="KJY5" s="6" t="s">
        <v>9170</v>
      </c>
      <c r="KJZ5" s="6" t="s">
        <v>9171</v>
      </c>
      <c r="KKA5" s="6" t="s">
        <v>9172</v>
      </c>
      <c r="KKB5" s="6" t="s">
        <v>9173</v>
      </c>
      <c r="KKC5" s="6" t="s">
        <v>9174</v>
      </c>
      <c r="KKD5" s="6" t="s">
        <v>9175</v>
      </c>
      <c r="KKE5" s="6" t="s">
        <v>9176</v>
      </c>
      <c r="KKF5" s="6" t="s">
        <v>9177</v>
      </c>
      <c r="KKG5" s="6" t="s">
        <v>9178</v>
      </c>
      <c r="KKH5" s="6" t="s">
        <v>9179</v>
      </c>
      <c r="KKI5" s="6" t="s">
        <v>9180</v>
      </c>
      <c r="KKJ5" s="6" t="s">
        <v>9181</v>
      </c>
      <c r="KKK5" s="6" t="s">
        <v>9182</v>
      </c>
      <c r="KKL5" s="6" t="s">
        <v>9183</v>
      </c>
      <c r="KKM5" s="6" t="s">
        <v>9184</v>
      </c>
      <c r="KKN5" s="6" t="s">
        <v>9185</v>
      </c>
      <c r="KKO5" s="6" t="s">
        <v>9186</v>
      </c>
      <c r="KKP5" s="6" t="s">
        <v>9187</v>
      </c>
      <c r="KKQ5" s="6" t="s">
        <v>9188</v>
      </c>
      <c r="KKR5" s="6" t="s">
        <v>9189</v>
      </c>
      <c r="KKS5" s="6" t="s">
        <v>9190</v>
      </c>
      <c r="KKT5" s="6" t="s">
        <v>9191</v>
      </c>
      <c r="KKU5" s="6" t="s">
        <v>9192</v>
      </c>
      <c r="KKV5" s="6" t="s">
        <v>9193</v>
      </c>
      <c r="KKW5" s="6" t="s">
        <v>9194</v>
      </c>
      <c r="KKX5" s="6" t="s">
        <v>9195</v>
      </c>
      <c r="KKY5" s="6" t="s">
        <v>9196</v>
      </c>
      <c r="KKZ5" s="6" t="s">
        <v>9197</v>
      </c>
      <c r="KLA5" s="6" t="s">
        <v>9198</v>
      </c>
      <c r="KLB5" s="6" t="s">
        <v>9199</v>
      </c>
      <c r="KLC5" s="6" t="s">
        <v>9200</v>
      </c>
      <c r="KLD5" s="6" t="s">
        <v>9201</v>
      </c>
      <c r="KLE5" s="6" t="s">
        <v>9202</v>
      </c>
      <c r="KLF5" s="6" t="s">
        <v>9203</v>
      </c>
      <c r="KLG5" s="6" t="s">
        <v>9204</v>
      </c>
      <c r="KLH5" s="6" t="s">
        <v>9205</v>
      </c>
      <c r="KLI5" s="6" t="s">
        <v>9206</v>
      </c>
      <c r="KLJ5" s="6" t="s">
        <v>9207</v>
      </c>
      <c r="KLK5" s="6" t="s">
        <v>9208</v>
      </c>
      <c r="KLL5" s="6" t="s">
        <v>9209</v>
      </c>
      <c r="KLM5" s="6" t="s">
        <v>9210</v>
      </c>
      <c r="KLN5" s="6" t="s">
        <v>9211</v>
      </c>
      <c r="KLO5" s="6" t="s">
        <v>9212</v>
      </c>
      <c r="KLP5" s="6" t="s">
        <v>9213</v>
      </c>
      <c r="KLQ5" s="6" t="s">
        <v>9214</v>
      </c>
      <c r="KLR5" s="6" t="s">
        <v>9215</v>
      </c>
      <c r="KLS5" s="6" t="s">
        <v>9216</v>
      </c>
      <c r="KLT5" s="6" t="s">
        <v>9217</v>
      </c>
      <c r="KLU5" s="6" t="s">
        <v>9218</v>
      </c>
      <c r="KLV5" s="6" t="s">
        <v>9219</v>
      </c>
      <c r="KLW5" s="6" t="s">
        <v>9220</v>
      </c>
      <c r="KLX5" s="6" t="s">
        <v>9221</v>
      </c>
      <c r="KLY5" s="6" t="s">
        <v>9222</v>
      </c>
      <c r="KLZ5" s="6" t="s">
        <v>9223</v>
      </c>
      <c r="KMA5" s="6" t="s">
        <v>9224</v>
      </c>
      <c r="KMB5" s="6" t="s">
        <v>9225</v>
      </c>
      <c r="KMC5" s="6" t="s">
        <v>9226</v>
      </c>
      <c r="KMD5" s="6" t="s">
        <v>9227</v>
      </c>
      <c r="KME5" s="6" t="s">
        <v>9228</v>
      </c>
      <c r="KMF5" s="6" t="s">
        <v>9229</v>
      </c>
      <c r="KMG5" s="6" t="s">
        <v>9230</v>
      </c>
      <c r="KMH5" s="6" t="s">
        <v>9231</v>
      </c>
      <c r="KMI5" s="6" t="s">
        <v>9232</v>
      </c>
      <c r="KMJ5" s="6" t="s">
        <v>9233</v>
      </c>
      <c r="KMK5" s="6" t="s">
        <v>9234</v>
      </c>
      <c r="KML5" s="6" t="s">
        <v>9235</v>
      </c>
      <c r="KMM5" s="6" t="s">
        <v>9236</v>
      </c>
      <c r="KMN5" s="6" t="s">
        <v>9237</v>
      </c>
      <c r="KMO5" s="6" t="s">
        <v>9238</v>
      </c>
      <c r="KMP5" s="6" t="s">
        <v>9239</v>
      </c>
      <c r="KMQ5" s="6" t="s">
        <v>9240</v>
      </c>
      <c r="KMR5" s="6" t="s">
        <v>9241</v>
      </c>
      <c r="KMS5" s="6" t="s">
        <v>9242</v>
      </c>
      <c r="KMT5" s="6" t="s">
        <v>9243</v>
      </c>
      <c r="KMU5" s="6" t="s">
        <v>9244</v>
      </c>
      <c r="KMV5" s="6" t="s">
        <v>9245</v>
      </c>
      <c r="KMW5" s="6" t="s">
        <v>9246</v>
      </c>
      <c r="KMX5" s="6" t="s">
        <v>9247</v>
      </c>
      <c r="KMY5" s="6" t="s">
        <v>9248</v>
      </c>
      <c r="KMZ5" s="6" t="s">
        <v>9249</v>
      </c>
      <c r="KNA5" s="6" t="s">
        <v>9250</v>
      </c>
      <c r="KNB5" s="6" t="s">
        <v>9251</v>
      </c>
      <c r="KNC5" s="6" t="s">
        <v>9252</v>
      </c>
      <c r="KND5" s="6" t="s">
        <v>9253</v>
      </c>
      <c r="KNE5" s="6" t="s">
        <v>9254</v>
      </c>
      <c r="KNF5" s="6" t="s">
        <v>9255</v>
      </c>
      <c r="KNG5" s="6" t="s">
        <v>9256</v>
      </c>
      <c r="KNH5" s="6" t="s">
        <v>9257</v>
      </c>
      <c r="KNI5" s="6" t="s">
        <v>9258</v>
      </c>
      <c r="KNJ5" s="6" t="s">
        <v>9259</v>
      </c>
      <c r="KNK5" s="6" t="s">
        <v>9260</v>
      </c>
      <c r="KNL5" s="6" t="s">
        <v>9261</v>
      </c>
      <c r="KNM5" s="6" t="s">
        <v>9262</v>
      </c>
      <c r="KNN5" s="6" t="s">
        <v>9263</v>
      </c>
      <c r="KNO5" s="6" t="s">
        <v>9264</v>
      </c>
      <c r="KNP5" s="6" t="s">
        <v>9265</v>
      </c>
      <c r="KNQ5" s="6" t="s">
        <v>9266</v>
      </c>
      <c r="KNR5" s="6" t="s">
        <v>9267</v>
      </c>
      <c r="KNS5" s="6" t="s">
        <v>9268</v>
      </c>
      <c r="KNT5" s="6" t="s">
        <v>9269</v>
      </c>
      <c r="KNU5" s="6" t="s">
        <v>9270</v>
      </c>
      <c r="KNV5" s="6" t="s">
        <v>9271</v>
      </c>
      <c r="KNW5" s="6" t="s">
        <v>9272</v>
      </c>
      <c r="KNX5" s="6" t="s">
        <v>9273</v>
      </c>
      <c r="KNY5" s="6" t="s">
        <v>9274</v>
      </c>
      <c r="KNZ5" s="6" t="s">
        <v>9275</v>
      </c>
      <c r="KOA5" s="6" t="s">
        <v>9276</v>
      </c>
      <c r="KOB5" s="6" t="s">
        <v>9277</v>
      </c>
      <c r="KOC5" s="6" t="s">
        <v>9278</v>
      </c>
      <c r="KOD5" s="6" t="s">
        <v>9279</v>
      </c>
      <c r="KOE5" s="6" t="s">
        <v>9280</v>
      </c>
      <c r="KOF5" s="6" t="s">
        <v>9281</v>
      </c>
      <c r="KOG5" s="6" t="s">
        <v>9282</v>
      </c>
      <c r="KOH5" s="6" t="s">
        <v>9283</v>
      </c>
      <c r="KOI5" s="6" t="s">
        <v>9284</v>
      </c>
      <c r="KOJ5" s="6" t="s">
        <v>9285</v>
      </c>
      <c r="KOK5" s="6" t="s">
        <v>9286</v>
      </c>
      <c r="KOL5" s="6" t="s">
        <v>9287</v>
      </c>
      <c r="KOM5" s="6" t="s">
        <v>9288</v>
      </c>
      <c r="KON5" s="6" t="s">
        <v>9289</v>
      </c>
      <c r="KOO5" s="6" t="s">
        <v>9290</v>
      </c>
      <c r="KOP5" s="6" t="s">
        <v>9291</v>
      </c>
      <c r="KOQ5" s="6" t="s">
        <v>9292</v>
      </c>
      <c r="KOR5" s="6" t="s">
        <v>9293</v>
      </c>
      <c r="KOS5" s="6" t="s">
        <v>9294</v>
      </c>
      <c r="KOT5" s="6" t="s">
        <v>9295</v>
      </c>
      <c r="KOU5" s="6" t="s">
        <v>9296</v>
      </c>
      <c r="KOV5" s="6" t="s">
        <v>9297</v>
      </c>
      <c r="KOW5" s="6" t="s">
        <v>9298</v>
      </c>
      <c r="KOX5" s="6" t="s">
        <v>9299</v>
      </c>
      <c r="KOY5" s="6" t="s">
        <v>9300</v>
      </c>
      <c r="KOZ5" s="6" t="s">
        <v>9301</v>
      </c>
      <c r="KPA5" s="6" t="s">
        <v>9302</v>
      </c>
      <c r="KPB5" s="6" t="s">
        <v>9303</v>
      </c>
      <c r="KPC5" s="6" t="s">
        <v>9304</v>
      </c>
      <c r="KPD5" s="6" t="s">
        <v>9305</v>
      </c>
      <c r="KPE5" s="6" t="s">
        <v>9306</v>
      </c>
      <c r="KPF5" s="6" t="s">
        <v>9307</v>
      </c>
      <c r="KPG5" s="6" t="s">
        <v>9308</v>
      </c>
      <c r="KPH5" s="6" t="s">
        <v>9309</v>
      </c>
      <c r="KPI5" s="6" t="s">
        <v>9310</v>
      </c>
      <c r="KPJ5" s="6" t="s">
        <v>9311</v>
      </c>
      <c r="KPK5" s="6" t="s">
        <v>9312</v>
      </c>
      <c r="KPL5" s="6" t="s">
        <v>9313</v>
      </c>
      <c r="KPM5" s="6" t="s">
        <v>9314</v>
      </c>
      <c r="KPN5" s="6" t="s">
        <v>9315</v>
      </c>
      <c r="KPO5" s="6" t="s">
        <v>9316</v>
      </c>
      <c r="KPP5" s="6" t="s">
        <v>9317</v>
      </c>
      <c r="KPQ5" s="6" t="s">
        <v>9318</v>
      </c>
      <c r="KPR5" s="6" t="s">
        <v>9319</v>
      </c>
      <c r="KPS5" s="6" t="s">
        <v>9320</v>
      </c>
      <c r="KPT5" s="6" t="s">
        <v>9321</v>
      </c>
      <c r="KPU5" s="6" t="s">
        <v>9322</v>
      </c>
      <c r="KPV5" s="6" t="s">
        <v>9323</v>
      </c>
      <c r="KPW5" s="6" t="s">
        <v>9324</v>
      </c>
      <c r="KPX5" s="6" t="s">
        <v>9325</v>
      </c>
      <c r="KPY5" s="6" t="s">
        <v>9326</v>
      </c>
      <c r="KPZ5" s="6" t="s">
        <v>9327</v>
      </c>
      <c r="KQA5" s="6" t="s">
        <v>9328</v>
      </c>
      <c r="KQB5" s="6" t="s">
        <v>9329</v>
      </c>
      <c r="KQC5" s="6" t="s">
        <v>9330</v>
      </c>
      <c r="KQD5" s="6" t="s">
        <v>9331</v>
      </c>
      <c r="KQE5" s="6" t="s">
        <v>9332</v>
      </c>
      <c r="KQF5" s="6" t="s">
        <v>9333</v>
      </c>
      <c r="KQG5" s="6" t="s">
        <v>9334</v>
      </c>
      <c r="KQH5" s="6" t="s">
        <v>9335</v>
      </c>
      <c r="KQI5" s="6" t="s">
        <v>9336</v>
      </c>
      <c r="KQJ5" s="6" t="s">
        <v>9337</v>
      </c>
      <c r="KQK5" s="6" t="s">
        <v>9338</v>
      </c>
      <c r="KQL5" s="6" t="s">
        <v>9339</v>
      </c>
      <c r="KQM5" s="6" t="s">
        <v>9340</v>
      </c>
      <c r="KQN5" s="6" t="s">
        <v>9341</v>
      </c>
      <c r="KQO5" s="6" t="s">
        <v>9342</v>
      </c>
      <c r="KQP5" s="6" t="s">
        <v>9343</v>
      </c>
      <c r="KQQ5" s="6" t="s">
        <v>9344</v>
      </c>
      <c r="KQR5" s="6" t="s">
        <v>9345</v>
      </c>
      <c r="KQS5" s="6" t="s">
        <v>9346</v>
      </c>
      <c r="KQT5" s="6" t="s">
        <v>9347</v>
      </c>
      <c r="KQU5" s="6" t="s">
        <v>9348</v>
      </c>
      <c r="KQV5" s="6" t="s">
        <v>9349</v>
      </c>
      <c r="KQW5" s="6" t="s">
        <v>9350</v>
      </c>
      <c r="KQX5" s="6" t="s">
        <v>9351</v>
      </c>
      <c r="KQY5" s="6" t="s">
        <v>9352</v>
      </c>
      <c r="KQZ5" s="6" t="s">
        <v>9353</v>
      </c>
      <c r="KRA5" s="6" t="s">
        <v>9354</v>
      </c>
      <c r="KRB5" s="6" t="s">
        <v>9355</v>
      </c>
      <c r="KRC5" s="6" t="s">
        <v>9356</v>
      </c>
      <c r="KRD5" s="6" t="s">
        <v>9357</v>
      </c>
      <c r="KRE5" s="6" t="s">
        <v>9358</v>
      </c>
      <c r="KRF5" s="6" t="s">
        <v>9359</v>
      </c>
      <c r="KRG5" s="6" t="s">
        <v>9360</v>
      </c>
      <c r="KRH5" s="6" t="s">
        <v>9361</v>
      </c>
      <c r="KRI5" s="6" t="s">
        <v>9362</v>
      </c>
      <c r="KRJ5" s="6" t="s">
        <v>9363</v>
      </c>
      <c r="KRK5" s="6" t="s">
        <v>9364</v>
      </c>
      <c r="KRL5" s="6" t="s">
        <v>9365</v>
      </c>
      <c r="KRM5" s="6" t="s">
        <v>9366</v>
      </c>
      <c r="KRN5" s="6" t="s">
        <v>9367</v>
      </c>
      <c r="KRO5" s="6" t="s">
        <v>9368</v>
      </c>
      <c r="KRP5" s="6" t="s">
        <v>9369</v>
      </c>
      <c r="KRQ5" s="6" t="s">
        <v>9370</v>
      </c>
      <c r="KRR5" s="6" t="s">
        <v>9371</v>
      </c>
      <c r="KRS5" s="6" t="s">
        <v>9372</v>
      </c>
      <c r="KRT5" s="6" t="s">
        <v>9373</v>
      </c>
      <c r="KRU5" s="6" t="s">
        <v>9374</v>
      </c>
      <c r="KRV5" s="6" t="s">
        <v>9375</v>
      </c>
      <c r="KRW5" s="6" t="s">
        <v>9376</v>
      </c>
      <c r="KRX5" s="6" t="s">
        <v>9377</v>
      </c>
      <c r="KRY5" s="6" t="s">
        <v>9378</v>
      </c>
      <c r="KRZ5" s="6" t="s">
        <v>9379</v>
      </c>
      <c r="KSA5" s="6" t="s">
        <v>9380</v>
      </c>
      <c r="KSB5" s="6" t="s">
        <v>9381</v>
      </c>
      <c r="KSC5" s="6" t="s">
        <v>9382</v>
      </c>
      <c r="KSD5" s="6" t="s">
        <v>9383</v>
      </c>
      <c r="KSE5" s="6" t="s">
        <v>9384</v>
      </c>
      <c r="KSF5" s="6" t="s">
        <v>9385</v>
      </c>
      <c r="KSG5" s="6" t="s">
        <v>9386</v>
      </c>
      <c r="KSH5" s="6" t="s">
        <v>9387</v>
      </c>
      <c r="KSI5" s="6" t="s">
        <v>9388</v>
      </c>
      <c r="KSJ5" s="6" t="s">
        <v>9389</v>
      </c>
      <c r="KSK5" s="6" t="s">
        <v>9390</v>
      </c>
      <c r="KSL5" s="6" t="s">
        <v>9391</v>
      </c>
      <c r="KSM5" s="6" t="s">
        <v>9392</v>
      </c>
      <c r="KSN5" s="6" t="s">
        <v>9393</v>
      </c>
      <c r="KSO5" s="6" t="s">
        <v>9394</v>
      </c>
      <c r="KSP5" s="6" t="s">
        <v>9395</v>
      </c>
      <c r="KSQ5" s="6" t="s">
        <v>9396</v>
      </c>
      <c r="KSR5" s="6" t="s">
        <v>9397</v>
      </c>
      <c r="KSS5" s="6" t="s">
        <v>9398</v>
      </c>
      <c r="KST5" s="6" t="s">
        <v>9399</v>
      </c>
      <c r="KSU5" s="6" t="s">
        <v>9400</v>
      </c>
      <c r="KSV5" s="6" t="s">
        <v>9401</v>
      </c>
      <c r="KSW5" s="6" t="s">
        <v>9402</v>
      </c>
      <c r="KSX5" s="6" t="s">
        <v>9403</v>
      </c>
      <c r="KSY5" s="6" t="s">
        <v>9404</v>
      </c>
      <c r="KSZ5" s="6" t="s">
        <v>9405</v>
      </c>
      <c r="KTA5" s="6" t="s">
        <v>9406</v>
      </c>
      <c r="KTB5" s="6" t="s">
        <v>9407</v>
      </c>
      <c r="KTC5" s="6" t="s">
        <v>9408</v>
      </c>
      <c r="KTD5" s="6" t="s">
        <v>9409</v>
      </c>
      <c r="KTE5" s="6" t="s">
        <v>9410</v>
      </c>
      <c r="KTF5" s="6" t="s">
        <v>9411</v>
      </c>
      <c r="KTG5" s="6" t="s">
        <v>9412</v>
      </c>
      <c r="KTH5" s="6" t="s">
        <v>9413</v>
      </c>
      <c r="KTI5" s="6" t="s">
        <v>9414</v>
      </c>
      <c r="KTJ5" s="6" t="s">
        <v>9415</v>
      </c>
      <c r="KTK5" s="6" t="s">
        <v>9416</v>
      </c>
      <c r="KTL5" s="6" t="s">
        <v>9417</v>
      </c>
      <c r="KTM5" s="6" t="s">
        <v>9418</v>
      </c>
      <c r="KTN5" s="6" t="s">
        <v>9419</v>
      </c>
      <c r="KTO5" s="6" t="s">
        <v>9420</v>
      </c>
      <c r="KTP5" s="6" t="s">
        <v>9421</v>
      </c>
      <c r="KTQ5" s="6" t="s">
        <v>9422</v>
      </c>
      <c r="KTR5" s="6" t="s">
        <v>9423</v>
      </c>
      <c r="KTS5" s="6" t="s">
        <v>9424</v>
      </c>
      <c r="KTT5" s="6" t="s">
        <v>9425</v>
      </c>
      <c r="KTU5" s="6" t="s">
        <v>9426</v>
      </c>
      <c r="KTV5" s="6" t="s">
        <v>9427</v>
      </c>
      <c r="KTW5" s="6" t="s">
        <v>9428</v>
      </c>
      <c r="KTX5" s="6" t="s">
        <v>9429</v>
      </c>
      <c r="KTY5" s="6" t="s">
        <v>9430</v>
      </c>
      <c r="KTZ5" s="6" t="s">
        <v>9431</v>
      </c>
      <c r="KUA5" s="6" t="s">
        <v>9432</v>
      </c>
      <c r="KUB5" s="6" t="s">
        <v>9433</v>
      </c>
      <c r="KUC5" s="6" t="s">
        <v>9434</v>
      </c>
      <c r="KUD5" s="6" t="s">
        <v>9435</v>
      </c>
      <c r="KUE5" s="6" t="s">
        <v>9436</v>
      </c>
      <c r="KUF5" s="6" t="s">
        <v>9437</v>
      </c>
      <c r="KUG5" s="6" t="s">
        <v>9438</v>
      </c>
      <c r="KUH5" s="6" t="s">
        <v>9439</v>
      </c>
      <c r="KUI5" s="6" t="s">
        <v>9440</v>
      </c>
      <c r="KUJ5" s="6" t="s">
        <v>9441</v>
      </c>
      <c r="KUK5" s="6" t="s">
        <v>9442</v>
      </c>
      <c r="KUL5" s="6" t="s">
        <v>9443</v>
      </c>
      <c r="KUM5" s="6" t="s">
        <v>9444</v>
      </c>
      <c r="KUN5" s="6" t="s">
        <v>9445</v>
      </c>
      <c r="KUO5" s="6" t="s">
        <v>9446</v>
      </c>
      <c r="KUP5" s="6" t="s">
        <v>9447</v>
      </c>
      <c r="KUQ5" s="6" t="s">
        <v>9448</v>
      </c>
      <c r="KUR5" s="6" t="s">
        <v>9449</v>
      </c>
      <c r="KUS5" s="6" t="s">
        <v>9450</v>
      </c>
      <c r="KUT5" s="6" t="s">
        <v>9451</v>
      </c>
      <c r="KUU5" s="6" t="s">
        <v>9452</v>
      </c>
      <c r="KUV5" s="6" t="s">
        <v>9453</v>
      </c>
      <c r="KUW5" s="6" t="s">
        <v>9454</v>
      </c>
      <c r="KUX5" s="6" t="s">
        <v>9455</v>
      </c>
      <c r="KUY5" s="6" t="s">
        <v>9456</v>
      </c>
      <c r="KUZ5" s="6" t="s">
        <v>9457</v>
      </c>
      <c r="KVA5" s="6" t="s">
        <v>9458</v>
      </c>
      <c r="KVB5" s="6" t="s">
        <v>9459</v>
      </c>
      <c r="KVC5" s="6" t="s">
        <v>9460</v>
      </c>
      <c r="KVD5" s="6" t="s">
        <v>9461</v>
      </c>
      <c r="KVE5" s="6" t="s">
        <v>9462</v>
      </c>
      <c r="KVF5" s="6" t="s">
        <v>9463</v>
      </c>
      <c r="KVG5" s="6" t="s">
        <v>9464</v>
      </c>
      <c r="KVH5" s="6" t="s">
        <v>9465</v>
      </c>
      <c r="KVI5" s="6" t="s">
        <v>9466</v>
      </c>
      <c r="KVJ5" s="6" t="s">
        <v>9467</v>
      </c>
      <c r="KVK5" s="6" t="s">
        <v>9468</v>
      </c>
      <c r="KVL5" s="6" t="s">
        <v>9469</v>
      </c>
      <c r="KVM5" s="6" t="s">
        <v>9470</v>
      </c>
      <c r="KVN5" s="6" t="s">
        <v>9471</v>
      </c>
      <c r="KVO5" s="6" t="s">
        <v>9472</v>
      </c>
      <c r="KVP5" s="6" t="s">
        <v>9473</v>
      </c>
      <c r="KVQ5" s="6" t="s">
        <v>9474</v>
      </c>
      <c r="KVR5" s="6" t="s">
        <v>9475</v>
      </c>
      <c r="KVS5" s="6" t="s">
        <v>9476</v>
      </c>
      <c r="KVT5" s="6" t="s">
        <v>9477</v>
      </c>
      <c r="KVU5" s="6" t="s">
        <v>9478</v>
      </c>
      <c r="KVV5" s="6" t="s">
        <v>9479</v>
      </c>
      <c r="KVW5" s="6" t="s">
        <v>9480</v>
      </c>
      <c r="KVX5" s="6" t="s">
        <v>9481</v>
      </c>
      <c r="KVY5" s="6" t="s">
        <v>9482</v>
      </c>
      <c r="KVZ5" s="6" t="s">
        <v>9483</v>
      </c>
      <c r="KWA5" s="6" t="s">
        <v>9484</v>
      </c>
      <c r="KWB5" s="6" t="s">
        <v>9485</v>
      </c>
      <c r="KWC5" s="6" t="s">
        <v>9486</v>
      </c>
      <c r="KWD5" s="6" t="s">
        <v>9487</v>
      </c>
      <c r="KWE5" s="6" t="s">
        <v>9488</v>
      </c>
      <c r="KWF5" s="6" t="s">
        <v>9489</v>
      </c>
      <c r="KWG5" s="6" t="s">
        <v>9490</v>
      </c>
      <c r="KWH5" s="6" t="s">
        <v>9491</v>
      </c>
      <c r="KWI5" s="6" t="s">
        <v>9492</v>
      </c>
      <c r="KWJ5" s="6" t="s">
        <v>9493</v>
      </c>
      <c r="KWK5" s="6" t="s">
        <v>9494</v>
      </c>
      <c r="KWL5" s="6" t="s">
        <v>9495</v>
      </c>
      <c r="KWM5" s="6" t="s">
        <v>9496</v>
      </c>
      <c r="KWN5" s="6" t="s">
        <v>9497</v>
      </c>
      <c r="KWO5" s="6" t="s">
        <v>9498</v>
      </c>
      <c r="KWP5" s="6" t="s">
        <v>9499</v>
      </c>
      <c r="KWQ5" s="6" t="s">
        <v>9500</v>
      </c>
      <c r="KWR5" s="6" t="s">
        <v>9501</v>
      </c>
      <c r="KWS5" s="6" t="s">
        <v>9502</v>
      </c>
      <c r="KWT5" s="6" t="s">
        <v>9503</v>
      </c>
      <c r="KWU5" s="6" t="s">
        <v>9504</v>
      </c>
      <c r="KWV5" s="6" t="s">
        <v>9505</v>
      </c>
      <c r="KWW5" s="6" t="s">
        <v>9506</v>
      </c>
      <c r="KWX5" s="6" t="s">
        <v>9507</v>
      </c>
      <c r="KWY5" s="6" t="s">
        <v>9508</v>
      </c>
      <c r="KWZ5" s="6" t="s">
        <v>9509</v>
      </c>
      <c r="KXA5" s="6" t="s">
        <v>9510</v>
      </c>
      <c r="KXB5" s="6" t="s">
        <v>9511</v>
      </c>
      <c r="KXC5" s="6" t="s">
        <v>9512</v>
      </c>
      <c r="KXD5" s="6" t="s">
        <v>9513</v>
      </c>
      <c r="KXE5" s="6" t="s">
        <v>9514</v>
      </c>
      <c r="KXF5" s="6" t="s">
        <v>9515</v>
      </c>
      <c r="KXG5" s="6" t="s">
        <v>9516</v>
      </c>
      <c r="KXH5" s="6" t="s">
        <v>9517</v>
      </c>
      <c r="KXI5" s="6" t="s">
        <v>9518</v>
      </c>
      <c r="KXJ5" s="6" t="s">
        <v>9519</v>
      </c>
      <c r="KXK5" s="6" t="s">
        <v>9520</v>
      </c>
      <c r="KXL5" s="6" t="s">
        <v>9521</v>
      </c>
      <c r="KXM5" s="6" t="s">
        <v>9522</v>
      </c>
      <c r="KXN5" s="6" t="s">
        <v>9523</v>
      </c>
      <c r="KXO5" s="6" t="s">
        <v>9524</v>
      </c>
      <c r="KXP5" s="6" t="s">
        <v>9525</v>
      </c>
      <c r="KXQ5" s="6" t="s">
        <v>9526</v>
      </c>
      <c r="KXR5" s="6" t="s">
        <v>9527</v>
      </c>
      <c r="KXS5" s="6" t="s">
        <v>9528</v>
      </c>
      <c r="KXT5" s="6" t="s">
        <v>9529</v>
      </c>
      <c r="KXU5" s="6" t="s">
        <v>9530</v>
      </c>
      <c r="KXV5" s="6" t="s">
        <v>9531</v>
      </c>
      <c r="KXW5" s="6" t="s">
        <v>9532</v>
      </c>
      <c r="KXX5" s="6" t="s">
        <v>9533</v>
      </c>
      <c r="KXY5" s="6" t="s">
        <v>9534</v>
      </c>
      <c r="KXZ5" s="6" t="s">
        <v>9535</v>
      </c>
      <c r="KYA5" s="6" t="s">
        <v>9536</v>
      </c>
      <c r="KYB5" s="6" t="s">
        <v>9537</v>
      </c>
      <c r="KYC5" s="6" t="s">
        <v>9538</v>
      </c>
      <c r="KYD5" s="6" t="s">
        <v>9539</v>
      </c>
      <c r="KYE5" s="6" t="s">
        <v>9540</v>
      </c>
      <c r="KYF5" s="6" t="s">
        <v>9541</v>
      </c>
      <c r="KYG5" s="6" t="s">
        <v>9542</v>
      </c>
      <c r="KYH5" s="6" t="s">
        <v>9543</v>
      </c>
      <c r="KYI5" s="6" t="s">
        <v>9544</v>
      </c>
      <c r="KYJ5" s="6" t="s">
        <v>9545</v>
      </c>
      <c r="KYK5" s="6" t="s">
        <v>9546</v>
      </c>
      <c r="KYL5" s="6" t="s">
        <v>9547</v>
      </c>
      <c r="KYM5" s="6" t="s">
        <v>9548</v>
      </c>
      <c r="KYN5" s="6" t="s">
        <v>9549</v>
      </c>
      <c r="KYO5" s="6" t="s">
        <v>9550</v>
      </c>
      <c r="KYP5" s="6" t="s">
        <v>9551</v>
      </c>
      <c r="KYQ5" s="6" t="s">
        <v>9552</v>
      </c>
      <c r="KYR5" s="6" t="s">
        <v>9553</v>
      </c>
      <c r="KYS5" s="6" t="s">
        <v>9554</v>
      </c>
      <c r="KYT5" s="6" t="s">
        <v>9555</v>
      </c>
      <c r="KYU5" s="6" t="s">
        <v>9556</v>
      </c>
      <c r="KYV5" s="6" t="s">
        <v>9557</v>
      </c>
      <c r="KYW5" s="6" t="s">
        <v>9558</v>
      </c>
      <c r="KYX5" s="6" t="s">
        <v>9559</v>
      </c>
      <c r="KYY5" s="6" t="s">
        <v>9560</v>
      </c>
      <c r="KYZ5" s="6" t="s">
        <v>9561</v>
      </c>
      <c r="KZA5" s="6" t="s">
        <v>9562</v>
      </c>
      <c r="KZB5" s="6" t="s">
        <v>9563</v>
      </c>
      <c r="KZC5" s="6" t="s">
        <v>9564</v>
      </c>
      <c r="KZD5" s="6" t="s">
        <v>9565</v>
      </c>
      <c r="KZE5" s="6" t="s">
        <v>9566</v>
      </c>
      <c r="KZF5" s="6" t="s">
        <v>9567</v>
      </c>
      <c r="KZG5" s="6" t="s">
        <v>9568</v>
      </c>
      <c r="KZH5" s="6" t="s">
        <v>9569</v>
      </c>
      <c r="KZI5" s="6" t="s">
        <v>9570</v>
      </c>
      <c r="KZJ5" s="6" t="s">
        <v>9571</v>
      </c>
      <c r="KZK5" s="6" t="s">
        <v>9572</v>
      </c>
      <c r="KZL5" s="6" t="s">
        <v>9573</v>
      </c>
      <c r="KZM5" s="6" t="s">
        <v>9574</v>
      </c>
      <c r="KZN5" s="6" t="s">
        <v>9575</v>
      </c>
      <c r="KZO5" s="6" t="s">
        <v>9576</v>
      </c>
      <c r="KZP5" s="6" t="s">
        <v>9577</v>
      </c>
      <c r="KZQ5" s="6" t="s">
        <v>9578</v>
      </c>
      <c r="KZR5" s="6" t="s">
        <v>9579</v>
      </c>
      <c r="KZS5" s="6" t="s">
        <v>9580</v>
      </c>
      <c r="KZT5" s="6" t="s">
        <v>9581</v>
      </c>
      <c r="KZU5" s="6" t="s">
        <v>9582</v>
      </c>
      <c r="KZV5" s="6" t="s">
        <v>9583</v>
      </c>
      <c r="KZW5" s="6" t="s">
        <v>9584</v>
      </c>
      <c r="KZX5" s="6" t="s">
        <v>9585</v>
      </c>
      <c r="KZY5" s="6" t="s">
        <v>9586</v>
      </c>
      <c r="KZZ5" s="6" t="s">
        <v>9587</v>
      </c>
      <c r="LAA5" s="6" t="s">
        <v>9588</v>
      </c>
      <c r="LAB5" s="6" t="s">
        <v>9589</v>
      </c>
      <c r="LAC5" s="6" t="s">
        <v>9590</v>
      </c>
      <c r="LAD5" s="6" t="s">
        <v>9591</v>
      </c>
      <c r="LAE5" s="6" t="s">
        <v>9592</v>
      </c>
      <c r="LAF5" s="6" t="s">
        <v>9593</v>
      </c>
      <c r="LAG5" s="6" t="s">
        <v>9594</v>
      </c>
      <c r="LAH5" s="6" t="s">
        <v>9595</v>
      </c>
      <c r="LAI5" s="6" t="s">
        <v>9596</v>
      </c>
      <c r="LAJ5" s="6" t="s">
        <v>9597</v>
      </c>
      <c r="LAK5" s="6" t="s">
        <v>9598</v>
      </c>
      <c r="LAL5" s="6" t="s">
        <v>9599</v>
      </c>
      <c r="LAM5" s="6" t="s">
        <v>9600</v>
      </c>
      <c r="LAN5" s="6" t="s">
        <v>9601</v>
      </c>
      <c r="LAO5" s="6" t="s">
        <v>9602</v>
      </c>
      <c r="LAP5" s="6" t="s">
        <v>9603</v>
      </c>
      <c r="LAQ5" s="6" t="s">
        <v>9604</v>
      </c>
      <c r="LAR5" s="6" t="s">
        <v>9605</v>
      </c>
      <c r="LAS5" s="6" t="s">
        <v>9606</v>
      </c>
      <c r="LAT5" s="6" t="s">
        <v>9607</v>
      </c>
      <c r="LAU5" s="6" t="s">
        <v>9608</v>
      </c>
      <c r="LAV5" s="6" t="s">
        <v>9609</v>
      </c>
      <c r="LAW5" s="6" t="s">
        <v>9610</v>
      </c>
      <c r="LAX5" s="6" t="s">
        <v>9611</v>
      </c>
      <c r="LAY5" s="6" t="s">
        <v>9612</v>
      </c>
      <c r="LAZ5" s="6" t="s">
        <v>9613</v>
      </c>
      <c r="LBA5" s="6" t="s">
        <v>9614</v>
      </c>
      <c r="LBB5" s="6" t="s">
        <v>9615</v>
      </c>
      <c r="LBC5" s="6" t="s">
        <v>9616</v>
      </c>
      <c r="LBD5" s="6" t="s">
        <v>9617</v>
      </c>
      <c r="LBE5" s="6" t="s">
        <v>9618</v>
      </c>
      <c r="LBF5" s="6" t="s">
        <v>9619</v>
      </c>
      <c r="LBG5" s="6" t="s">
        <v>9620</v>
      </c>
      <c r="LBH5" s="6" t="s">
        <v>9621</v>
      </c>
      <c r="LBI5" s="6" t="s">
        <v>9622</v>
      </c>
      <c r="LBJ5" s="6" t="s">
        <v>9623</v>
      </c>
      <c r="LBK5" s="6" t="s">
        <v>9624</v>
      </c>
      <c r="LBL5" s="6" t="s">
        <v>9625</v>
      </c>
      <c r="LBM5" s="6" t="s">
        <v>9626</v>
      </c>
      <c r="LBN5" s="6" t="s">
        <v>9627</v>
      </c>
      <c r="LBO5" s="6" t="s">
        <v>9628</v>
      </c>
      <c r="LBP5" s="6" t="s">
        <v>9629</v>
      </c>
      <c r="LBQ5" s="6" t="s">
        <v>9630</v>
      </c>
      <c r="LBR5" s="6" t="s">
        <v>9631</v>
      </c>
      <c r="LBS5" s="6" t="s">
        <v>9632</v>
      </c>
      <c r="LBT5" s="6" t="s">
        <v>9633</v>
      </c>
      <c r="LBU5" s="6" t="s">
        <v>9634</v>
      </c>
      <c r="LBV5" s="6" t="s">
        <v>9635</v>
      </c>
      <c r="LBW5" s="6" t="s">
        <v>9636</v>
      </c>
      <c r="LBX5" s="6" t="s">
        <v>9637</v>
      </c>
      <c r="LBY5" s="6" t="s">
        <v>9638</v>
      </c>
      <c r="LBZ5" s="6" t="s">
        <v>9639</v>
      </c>
      <c r="LCA5" s="6" t="s">
        <v>9640</v>
      </c>
      <c r="LCB5" s="6" t="s">
        <v>9641</v>
      </c>
      <c r="LCC5" s="6" t="s">
        <v>9642</v>
      </c>
      <c r="LCD5" s="6" t="s">
        <v>9643</v>
      </c>
      <c r="LCE5" s="6" t="s">
        <v>9644</v>
      </c>
      <c r="LCF5" s="6" t="s">
        <v>9645</v>
      </c>
      <c r="LCG5" s="6" t="s">
        <v>9646</v>
      </c>
      <c r="LCH5" s="6" t="s">
        <v>9647</v>
      </c>
      <c r="LCI5" s="6" t="s">
        <v>9648</v>
      </c>
      <c r="LCJ5" s="6" t="s">
        <v>9649</v>
      </c>
      <c r="LCK5" s="6" t="s">
        <v>9650</v>
      </c>
      <c r="LCL5" s="6" t="s">
        <v>9651</v>
      </c>
      <c r="LCM5" s="6" t="s">
        <v>9652</v>
      </c>
      <c r="LCN5" s="6" t="s">
        <v>9653</v>
      </c>
      <c r="LCO5" s="6" t="s">
        <v>9654</v>
      </c>
      <c r="LCP5" s="6" t="s">
        <v>9655</v>
      </c>
      <c r="LCQ5" s="6" t="s">
        <v>9656</v>
      </c>
      <c r="LCR5" s="6" t="s">
        <v>9657</v>
      </c>
      <c r="LCS5" s="6" t="s">
        <v>9658</v>
      </c>
      <c r="LCT5" s="6" t="s">
        <v>9659</v>
      </c>
      <c r="LCU5" s="6" t="s">
        <v>9660</v>
      </c>
      <c r="LCV5" s="6" t="s">
        <v>9661</v>
      </c>
      <c r="LCW5" s="6" t="s">
        <v>9662</v>
      </c>
      <c r="LCX5" s="6" t="s">
        <v>9663</v>
      </c>
      <c r="LCY5" s="6" t="s">
        <v>9664</v>
      </c>
      <c r="LCZ5" s="6" t="s">
        <v>9665</v>
      </c>
      <c r="LDA5" s="6" t="s">
        <v>9666</v>
      </c>
      <c r="LDB5" s="6" t="s">
        <v>9667</v>
      </c>
      <c r="LDC5" s="6" t="s">
        <v>9668</v>
      </c>
      <c r="LDD5" s="6" t="s">
        <v>9669</v>
      </c>
      <c r="LDE5" s="6" t="s">
        <v>9670</v>
      </c>
      <c r="LDF5" s="6" t="s">
        <v>9671</v>
      </c>
      <c r="LDG5" s="6" t="s">
        <v>9672</v>
      </c>
      <c r="LDH5" s="6" t="s">
        <v>9673</v>
      </c>
      <c r="LDI5" s="6" t="s">
        <v>9674</v>
      </c>
      <c r="LDJ5" s="6" t="s">
        <v>9675</v>
      </c>
      <c r="LDK5" s="6" t="s">
        <v>9676</v>
      </c>
      <c r="LDL5" s="6" t="s">
        <v>9677</v>
      </c>
      <c r="LDM5" s="6" t="s">
        <v>9678</v>
      </c>
      <c r="LDN5" s="6" t="s">
        <v>9679</v>
      </c>
      <c r="LDO5" s="6" t="s">
        <v>9680</v>
      </c>
      <c r="LDP5" s="6" t="s">
        <v>9681</v>
      </c>
      <c r="LDQ5" s="6" t="s">
        <v>9682</v>
      </c>
      <c r="LDR5" s="6" t="s">
        <v>9683</v>
      </c>
      <c r="LDS5" s="6" t="s">
        <v>9684</v>
      </c>
      <c r="LDT5" s="6" t="s">
        <v>9685</v>
      </c>
      <c r="LDU5" s="6" t="s">
        <v>9686</v>
      </c>
      <c r="LDV5" s="6" t="s">
        <v>9687</v>
      </c>
      <c r="LDW5" s="6" t="s">
        <v>9688</v>
      </c>
      <c r="LDX5" s="6" t="s">
        <v>9689</v>
      </c>
      <c r="LDY5" s="6" t="s">
        <v>9690</v>
      </c>
      <c r="LDZ5" s="6" t="s">
        <v>9691</v>
      </c>
      <c r="LEA5" s="6" t="s">
        <v>9692</v>
      </c>
      <c r="LEB5" s="6" t="s">
        <v>9693</v>
      </c>
      <c r="LEC5" s="6" t="s">
        <v>9694</v>
      </c>
      <c r="LED5" s="6" t="s">
        <v>9695</v>
      </c>
      <c r="LEE5" s="6" t="s">
        <v>9696</v>
      </c>
      <c r="LEF5" s="6" t="s">
        <v>9697</v>
      </c>
      <c r="LEG5" s="6" t="s">
        <v>9698</v>
      </c>
      <c r="LEH5" s="6" t="s">
        <v>9699</v>
      </c>
      <c r="LEI5" s="6" t="s">
        <v>9700</v>
      </c>
      <c r="LEJ5" s="6" t="s">
        <v>9701</v>
      </c>
      <c r="LEK5" s="6" t="s">
        <v>9702</v>
      </c>
      <c r="LEL5" s="6" t="s">
        <v>9703</v>
      </c>
      <c r="LEM5" s="6" t="s">
        <v>9704</v>
      </c>
      <c r="LEN5" s="6" t="s">
        <v>9705</v>
      </c>
      <c r="LEO5" s="6" t="s">
        <v>9706</v>
      </c>
      <c r="LEP5" s="6" t="s">
        <v>9707</v>
      </c>
      <c r="LEQ5" s="6" t="s">
        <v>9708</v>
      </c>
      <c r="LER5" s="6" t="s">
        <v>9709</v>
      </c>
      <c r="LES5" s="6" t="s">
        <v>9710</v>
      </c>
      <c r="LET5" s="6" t="s">
        <v>9711</v>
      </c>
      <c r="LEU5" s="6" t="s">
        <v>9712</v>
      </c>
      <c r="LEV5" s="6" t="s">
        <v>9713</v>
      </c>
      <c r="LEW5" s="6" t="s">
        <v>9714</v>
      </c>
      <c r="LEX5" s="6" t="s">
        <v>9715</v>
      </c>
      <c r="LEY5" s="6" t="s">
        <v>9716</v>
      </c>
      <c r="LEZ5" s="6" t="s">
        <v>9717</v>
      </c>
      <c r="LFA5" s="6" t="s">
        <v>9718</v>
      </c>
      <c r="LFB5" s="6" t="s">
        <v>9719</v>
      </c>
      <c r="LFC5" s="6" t="s">
        <v>9720</v>
      </c>
      <c r="LFD5" s="6" t="s">
        <v>9721</v>
      </c>
      <c r="LFE5" s="6" t="s">
        <v>9722</v>
      </c>
      <c r="LFF5" s="6" t="s">
        <v>9723</v>
      </c>
      <c r="LFG5" s="6" t="s">
        <v>9724</v>
      </c>
      <c r="LFH5" s="6" t="s">
        <v>9725</v>
      </c>
      <c r="LFI5" s="6" t="s">
        <v>9726</v>
      </c>
      <c r="LFJ5" s="6" t="s">
        <v>9727</v>
      </c>
      <c r="LFK5" s="6" t="s">
        <v>9728</v>
      </c>
      <c r="LFL5" s="6" t="s">
        <v>9729</v>
      </c>
      <c r="LFM5" s="6" t="s">
        <v>9730</v>
      </c>
      <c r="LFN5" s="6" t="s">
        <v>9731</v>
      </c>
      <c r="LFO5" s="6" t="s">
        <v>9732</v>
      </c>
      <c r="LFP5" s="6" t="s">
        <v>9733</v>
      </c>
      <c r="LFQ5" s="6" t="s">
        <v>9734</v>
      </c>
      <c r="LFR5" s="6" t="s">
        <v>9735</v>
      </c>
      <c r="LFS5" s="6" t="s">
        <v>9736</v>
      </c>
      <c r="LFT5" s="6" t="s">
        <v>9737</v>
      </c>
      <c r="LFU5" s="6" t="s">
        <v>9738</v>
      </c>
      <c r="LFV5" s="6" t="s">
        <v>9739</v>
      </c>
      <c r="LFW5" s="6" t="s">
        <v>9740</v>
      </c>
      <c r="LFX5" s="6" t="s">
        <v>9741</v>
      </c>
      <c r="LFY5" s="6" t="s">
        <v>9742</v>
      </c>
      <c r="LFZ5" s="6" t="s">
        <v>9743</v>
      </c>
      <c r="LGA5" s="6" t="s">
        <v>9744</v>
      </c>
      <c r="LGB5" s="6" t="s">
        <v>9745</v>
      </c>
      <c r="LGC5" s="6" t="s">
        <v>9746</v>
      </c>
      <c r="LGD5" s="6" t="s">
        <v>9747</v>
      </c>
      <c r="LGE5" s="6" t="s">
        <v>9748</v>
      </c>
      <c r="LGF5" s="6" t="s">
        <v>9749</v>
      </c>
      <c r="LGG5" s="6" t="s">
        <v>9750</v>
      </c>
      <c r="LGH5" s="6" t="s">
        <v>9751</v>
      </c>
      <c r="LGI5" s="6" t="s">
        <v>9752</v>
      </c>
      <c r="LGJ5" s="6" t="s">
        <v>9753</v>
      </c>
      <c r="LGK5" s="6" t="s">
        <v>9754</v>
      </c>
      <c r="LGL5" s="6" t="s">
        <v>9755</v>
      </c>
      <c r="LGM5" s="6" t="s">
        <v>9756</v>
      </c>
      <c r="LGN5" s="6" t="s">
        <v>9757</v>
      </c>
      <c r="LGO5" s="6" t="s">
        <v>9758</v>
      </c>
      <c r="LGP5" s="6" t="s">
        <v>9759</v>
      </c>
      <c r="LGQ5" s="6" t="s">
        <v>9760</v>
      </c>
      <c r="LGR5" s="6" t="s">
        <v>9761</v>
      </c>
      <c r="LGS5" s="6" t="s">
        <v>9762</v>
      </c>
      <c r="LGT5" s="6" t="s">
        <v>9763</v>
      </c>
      <c r="LGU5" s="6" t="s">
        <v>9764</v>
      </c>
      <c r="LGV5" s="6" t="s">
        <v>9765</v>
      </c>
      <c r="LGW5" s="6" t="s">
        <v>9766</v>
      </c>
      <c r="LGX5" s="6" t="s">
        <v>9767</v>
      </c>
      <c r="LGY5" s="6" t="s">
        <v>9768</v>
      </c>
      <c r="LGZ5" s="6" t="s">
        <v>9769</v>
      </c>
      <c r="LHA5" s="6" t="s">
        <v>9770</v>
      </c>
      <c r="LHB5" s="6" t="s">
        <v>9771</v>
      </c>
      <c r="LHC5" s="6" t="s">
        <v>9772</v>
      </c>
      <c r="LHD5" s="6" t="s">
        <v>9773</v>
      </c>
      <c r="LHE5" s="6" t="s">
        <v>9774</v>
      </c>
      <c r="LHF5" s="6" t="s">
        <v>9775</v>
      </c>
      <c r="LHG5" s="6" t="s">
        <v>9776</v>
      </c>
      <c r="LHH5" s="6" t="s">
        <v>9777</v>
      </c>
      <c r="LHI5" s="6" t="s">
        <v>9778</v>
      </c>
      <c r="LHJ5" s="6" t="s">
        <v>9779</v>
      </c>
      <c r="LHK5" s="6" t="s">
        <v>9780</v>
      </c>
      <c r="LHL5" s="6" t="s">
        <v>9781</v>
      </c>
      <c r="LHM5" s="6" t="s">
        <v>9782</v>
      </c>
      <c r="LHN5" s="6" t="s">
        <v>9783</v>
      </c>
      <c r="LHO5" s="6" t="s">
        <v>9784</v>
      </c>
      <c r="LHP5" s="6" t="s">
        <v>9785</v>
      </c>
      <c r="LHQ5" s="6" t="s">
        <v>9786</v>
      </c>
      <c r="LHR5" s="6" t="s">
        <v>9787</v>
      </c>
      <c r="LHS5" s="6" t="s">
        <v>9788</v>
      </c>
      <c r="LHT5" s="6" t="s">
        <v>9789</v>
      </c>
      <c r="LHU5" s="6" t="s">
        <v>9790</v>
      </c>
      <c r="LHV5" s="6" t="s">
        <v>9791</v>
      </c>
      <c r="LHW5" s="6" t="s">
        <v>9792</v>
      </c>
      <c r="LHX5" s="6" t="s">
        <v>9793</v>
      </c>
      <c r="LHY5" s="6" t="s">
        <v>9794</v>
      </c>
      <c r="LHZ5" s="6" t="s">
        <v>9795</v>
      </c>
      <c r="LIA5" s="6" t="s">
        <v>9796</v>
      </c>
      <c r="LIB5" s="6" t="s">
        <v>9797</v>
      </c>
      <c r="LIC5" s="6" t="s">
        <v>9798</v>
      </c>
      <c r="LID5" s="6" t="s">
        <v>9799</v>
      </c>
      <c r="LIE5" s="6" t="s">
        <v>9800</v>
      </c>
      <c r="LIF5" s="6" t="s">
        <v>9801</v>
      </c>
      <c r="LIG5" s="6" t="s">
        <v>9802</v>
      </c>
      <c r="LIH5" s="6" t="s">
        <v>9803</v>
      </c>
      <c r="LII5" s="6" t="s">
        <v>9804</v>
      </c>
      <c r="LIJ5" s="6" t="s">
        <v>9805</v>
      </c>
      <c r="LIK5" s="6" t="s">
        <v>9806</v>
      </c>
      <c r="LIL5" s="6" t="s">
        <v>9807</v>
      </c>
      <c r="LIM5" s="6" t="s">
        <v>9808</v>
      </c>
      <c r="LIN5" s="6" t="s">
        <v>9809</v>
      </c>
      <c r="LIO5" s="6" t="s">
        <v>9810</v>
      </c>
      <c r="LIP5" s="6" t="s">
        <v>9811</v>
      </c>
      <c r="LIQ5" s="6" t="s">
        <v>9812</v>
      </c>
      <c r="LIR5" s="6" t="s">
        <v>9813</v>
      </c>
      <c r="LIS5" s="6" t="s">
        <v>9814</v>
      </c>
      <c r="LIT5" s="6" t="s">
        <v>9815</v>
      </c>
      <c r="LIU5" s="6" t="s">
        <v>9816</v>
      </c>
      <c r="LIV5" s="6" t="s">
        <v>9817</v>
      </c>
      <c r="LIW5" s="6" t="s">
        <v>9818</v>
      </c>
      <c r="LIX5" s="6" t="s">
        <v>9819</v>
      </c>
      <c r="LIY5" s="6" t="s">
        <v>9820</v>
      </c>
      <c r="LIZ5" s="6" t="s">
        <v>9821</v>
      </c>
      <c r="LJA5" s="6" t="s">
        <v>9822</v>
      </c>
      <c r="LJB5" s="6" t="s">
        <v>9823</v>
      </c>
      <c r="LJC5" s="6" t="s">
        <v>9824</v>
      </c>
      <c r="LJD5" s="6" t="s">
        <v>9825</v>
      </c>
      <c r="LJE5" s="6" t="s">
        <v>9826</v>
      </c>
      <c r="LJF5" s="6" t="s">
        <v>9827</v>
      </c>
      <c r="LJG5" s="6" t="s">
        <v>9828</v>
      </c>
      <c r="LJH5" s="6" t="s">
        <v>9829</v>
      </c>
      <c r="LJI5" s="6" t="s">
        <v>9830</v>
      </c>
      <c r="LJJ5" s="6" t="s">
        <v>9831</v>
      </c>
      <c r="LJK5" s="6" t="s">
        <v>9832</v>
      </c>
      <c r="LJL5" s="6" t="s">
        <v>9833</v>
      </c>
      <c r="LJM5" s="6" t="s">
        <v>9834</v>
      </c>
      <c r="LJN5" s="6" t="s">
        <v>9835</v>
      </c>
      <c r="LJO5" s="6" t="s">
        <v>9836</v>
      </c>
      <c r="LJP5" s="6" t="s">
        <v>9837</v>
      </c>
      <c r="LJQ5" s="6" t="s">
        <v>9838</v>
      </c>
      <c r="LJR5" s="6" t="s">
        <v>9839</v>
      </c>
      <c r="LJS5" s="6" t="s">
        <v>9840</v>
      </c>
      <c r="LJT5" s="6" t="s">
        <v>9841</v>
      </c>
      <c r="LJU5" s="6" t="s">
        <v>9842</v>
      </c>
      <c r="LJV5" s="6" t="s">
        <v>9843</v>
      </c>
      <c r="LJW5" s="6" t="s">
        <v>9844</v>
      </c>
      <c r="LJX5" s="6" t="s">
        <v>9845</v>
      </c>
      <c r="LJY5" s="6" t="s">
        <v>9846</v>
      </c>
      <c r="LJZ5" s="6" t="s">
        <v>9847</v>
      </c>
      <c r="LKA5" s="6" t="s">
        <v>9848</v>
      </c>
      <c r="LKB5" s="6" t="s">
        <v>9849</v>
      </c>
      <c r="LKC5" s="6" t="s">
        <v>9850</v>
      </c>
      <c r="LKD5" s="6" t="s">
        <v>9851</v>
      </c>
      <c r="LKE5" s="6" t="s">
        <v>9852</v>
      </c>
      <c r="LKF5" s="6" t="s">
        <v>9853</v>
      </c>
      <c r="LKG5" s="6" t="s">
        <v>9854</v>
      </c>
      <c r="LKH5" s="6" t="s">
        <v>9855</v>
      </c>
      <c r="LKI5" s="6" t="s">
        <v>9856</v>
      </c>
      <c r="LKJ5" s="6" t="s">
        <v>9857</v>
      </c>
      <c r="LKK5" s="6" t="s">
        <v>9858</v>
      </c>
      <c r="LKL5" s="6" t="s">
        <v>9859</v>
      </c>
      <c r="LKM5" s="6" t="s">
        <v>9860</v>
      </c>
      <c r="LKN5" s="6" t="s">
        <v>9861</v>
      </c>
      <c r="LKO5" s="6" t="s">
        <v>9862</v>
      </c>
      <c r="LKP5" s="6" t="s">
        <v>9863</v>
      </c>
      <c r="LKQ5" s="6" t="s">
        <v>9864</v>
      </c>
      <c r="LKR5" s="6" t="s">
        <v>9865</v>
      </c>
      <c r="LKS5" s="6" t="s">
        <v>9866</v>
      </c>
      <c r="LKT5" s="6" t="s">
        <v>9867</v>
      </c>
      <c r="LKU5" s="6" t="s">
        <v>9868</v>
      </c>
      <c r="LKV5" s="6" t="s">
        <v>9869</v>
      </c>
      <c r="LKW5" s="6" t="s">
        <v>9870</v>
      </c>
      <c r="LKX5" s="6" t="s">
        <v>9871</v>
      </c>
      <c r="LKY5" s="6" t="s">
        <v>9872</v>
      </c>
      <c r="LKZ5" s="6" t="s">
        <v>9873</v>
      </c>
      <c r="LLA5" s="6" t="s">
        <v>9874</v>
      </c>
      <c r="LLB5" s="6" t="s">
        <v>9875</v>
      </c>
      <c r="LLC5" s="6" t="s">
        <v>9876</v>
      </c>
      <c r="LLD5" s="6" t="s">
        <v>9877</v>
      </c>
      <c r="LLE5" s="6" t="s">
        <v>9878</v>
      </c>
      <c r="LLF5" s="6" t="s">
        <v>9879</v>
      </c>
      <c r="LLG5" s="6" t="s">
        <v>9880</v>
      </c>
      <c r="LLH5" s="6" t="s">
        <v>9881</v>
      </c>
      <c r="LLI5" s="6" t="s">
        <v>9882</v>
      </c>
      <c r="LLJ5" s="6" t="s">
        <v>9883</v>
      </c>
      <c r="LLK5" s="6" t="s">
        <v>9884</v>
      </c>
      <c r="LLL5" s="6" t="s">
        <v>9885</v>
      </c>
      <c r="LLM5" s="6" t="s">
        <v>9886</v>
      </c>
      <c r="LLN5" s="6" t="s">
        <v>9887</v>
      </c>
      <c r="LLO5" s="6" t="s">
        <v>9888</v>
      </c>
      <c r="LLP5" s="6" t="s">
        <v>9889</v>
      </c>
      <c r="LLQ5" s="6" t="s">
        <v>9890</v>
      </c>
      <c r="LLR5" s="6" t="s">
        <v>9891</v>
      </c>
      <c r="LLS5" s="6" t="s">
        <v>9892</v>
      </c>
      <c r="LLT5" s="6" t="s">
        <v>9893</v>
      </c>
      <c r="LLU5" s="6" t="s">
        <v>9894</v>
      </c>
      <c r="LLV5" s="6" t="s">
        <v>9895</v>
      </c>
      <c r="LLW5" s="6" t="s">
        <v>9896</v>
      </c>
      <c r="LLX5" s="6" t="s">
        <v>9897</v>
      </c>
      <c r="LLY5" s="6" t="s">
        <v>9898</v>
      </c>
      <c r="LLZ5" s="6" t="s">
        <v>9899</v>
      </c>
      <c r="LMA5" s="6" t="s">
        <v>9900</v>
      </c>
      <c r="LMB5" s="6" t="s">
        <v>9901</v>
      </c>
      <c r="LMC5" s="6" t="s">
        <v>9902</v>
      </c>
      <c r="LMD5" s="6" t="s">
        <v>9903</v>
      </c>
      <c r="LME5" s="6" t="s">
        <v>9904</v>
      </c>
      <c r="LMF5" s="6" t="s">
        <v>9905</v>
      </c>
      <c r="LMG5" s="6" t="s">
        <v>9906</v>
      </c>
      <c r="LMH5" s="6" t="s">
        <v>9907</v>
      </c>
      <c r="LMI5" s="6" t="s">
        <v>9908</v>
      </c>
      <c r="LMJ5" s="6" t="s">
        <v>9909</v>
      </c>
      <c r="LMK5" s="6" t="s">
        <v>9910</v>
      </c>
      <c r="LML5" s="6" t="s">
        <v>9911</v>
      </c>
      <c r="LMM5" s="6" t="s">
        <v>9912</v>
      </c>
      <c r="LMN5" s="6" t="s">
        <v>9913</v>
      </c>
      <c r="LMO5" s="6" t="s">
        <v>9914</v>
      </c>
      <c r="LMP5" s="6" t="s">
        <v>9915</v>
      </c>
      <c r="LMQ5" s="6" t="s">
        <v>9916</v>
      </c>
      <c r="LMR5" s="6" t="s">
        <v>9917</v>
      </c>
      <c r="LMS5" s="6" t="s">
        <v>9918</v>
      </c>
      <c r="LMT5" s="6" t="s">
        <v>9919</v>
      </c>
      <c r="LMU5" s="6" t="s">
        <v>9920</v>
      </c>
      <c r="LMV5" s="6" t="s">
        <v>9921</v>
      </c>
      <c r="LMW5" s="6" t="s">
        <v>9922</v>
      </c>
      <c r="LMX5" s="6" t="s">
        <v>9923</v>
      </c>
      <c r="LMY5" s="6" t="s">
        <v>9924</v>
      </c>
      <c r="LMZ5" s="6" t="s">
        <v>9925</v>
      </c>
      <c r="LNA5" s="6" t="s">
        <v>9926</v>
      </c>
      <c r="LNB5" s="6" t="s">
        <v>9927</v>
      </c>
      <c r="LNC5" s="6" t="s">
        <v>9928</v>
      </c>
      <c r="LND5" s="6" t="s">
        <v>9929</v>
      </c>
      <c r="LNE5" s="6" t="s">
        <v>9930</v>
      </c>
      <c r="LNF5" s="6" t="s">
        <v>9931</v>
      </c>
      <c r="LNG5" s="6" t="s">
        <v>9932</v>
      </c>
      <c r="LNH5" s="6" t="s">
        <v>9933</v>
      </c>
      <c r="LNI5" s="6" t="s">
        <v>9934</v>
      </c>
      <c r="LNJ5" s="6" t="s">
        <v>9935</v>
      </c>
      <c r="LNK5" s="6" t="s">
        <v>9936</v>
      </c>
      <c r="LNL5" s="6" t="s">
        <v>9937</v>
      </c>
      <c r="LNM5" s="6" t="s">
        <v>9938</v>
      </c>
      <c r="LNN5" s="6" t="s">
        <v>9939</v>
      </c>
      <c r="LNO5" s="6" t="s">
        <v>9940</v>
      </c>
      <c r="LNP5" s="6" t="s">
        <v>9941</v>
      </c>
      <c r="LNQ5" s="6" t="s">
        <v>9942</v>
      </c>
      <c r="LNR5" s="6" t="s">
        <v>9943</v>
      </c>
      <c r="LNS5" s="6" t="s">
        <v>9944</v>
      </c>
      <c r="LNT5" s="6" t="s">
        <v>9945</v>
      </c>
      <c r="LNU5" s="6" t="s">
        <v>9946</v>
      </c>
      <c r="LNV5" s="6" t="s">
        <v>9947</v>
      </c>
      <c r="LNW5" s="6" t="s">
        <v>9948</v>
      </c>
      <c r="LNX5" s="6" t="s">
        <v>9949</v>
      </c>
      <c r="LNY5" s="6" t="s">
        <v>9950</v>
      </c>
      <c r="LNZ5" s="6" t="s">
        <v>9951</v>
      </c>
      <c r="LOA5" s="6" t="s">
        <v>9952</v>
      </c>
      <c r="LOB5" s="6" t="s">
        <v>9953</v>
      </c>
      <c r="LOC5" s="6" t="s">
        <v>9954</v>
      </c>
      <c r="LOD5" s="6" t="s">
        <v>9955</v>
      </c>
      <c r="LOE5" s="6" t="s">
        <v>9956</v>
      </c>
      <c r="LOF5" s="6" t="s">
        <v>9957</v>
      </c>
      <c r="LOG5" s="6" t="s">
        <v>9958</v>
      </c>
      <c r="LOH5" s="6" t="s">
        <v>9959</v>
      </c>
      <c r="LOI5" s="6" t="s">
        <v>9960</v>
      </c>
      <c r="LOJ5" s="6" t="s">
        <v>9961</v>
      </c>
      <c r="LOK5" s="6" t="s">
        <v>9962</v>
      </c>
      <c r="LOL5" s="6" t="s">
        <v>9963</v>
      </c>
      <c r="LOM5" s="6" t="s">
        <v>9964</v>
      </c>
      <c r="LON5" s="6" t="s">
        <v>9965</v>
      </c>
      <c r="LOO5" s="6" t="s">
        <v>9966</v>
      </c>
      <c r="LOP5" s="6" t="s">
        <v>9967</v>
      </c>
      <c r="LOQ5" s="6" t="s">
        <v>9968</v>
      </c>
      <c r="LOR5" s="6" t="s">
        <v>9969</v>
      </c>
      <c r="LOS5" s="6" t="s">
        <v>9970</v>
      </c>
      <c r="LOT5" s="6" t="s">
        <v>9971</v>
      </c>
      <c r="LOU5" s="6" t="s">
        <v>9972</v>
      </c>
      <c r="LOV5" s="6" t="s">
        <v>9973</v>
      </c>
      <c r="LOW5" s="6" t="s">
        <v>9974</v>
      </c>
      <c r="LOX5" s="6" t="s">
        <v>9975</v>
      </c>
      <c r="LOY5" s="6" t="s">
        <v>9976</v>
      </c>
      <c r="LOZ5" s="6" t="s">
        <v>9977</v>
      </c>
      <c r="LPA5" s="6" t="s">
        <v>9978</v>
      </c>
      <c r="LPB5" s="6" t="s">
        <v>9979</v>
      </c>
      <c r="LPC5" s="6" t="s">
        <v>9980</v>
      </c>
      <c r="LPD5" s="6" t="s">
        <v>9981</v>
      </c>
      <c r="LPE5" s="6" t="s">
        <v>9982</v>
      </c>
      <c r="LPF5" s="6" t="s">
        <v>9983</v>
      </c>
      <c r="LPG5" s="6" t="s">
        <v>9984</v>
      </c>
      <c r="LPH5" s="6" t="s">
        <v>9985</v>
      </c>
      <c r="LPI5" s="6" t="s">
        <v>9986</v>
      </c>
      <c r="LPJ5" s="6" t="s">
        <v>9987</v>
      </c>
      <c r="LPK5" s="6" t="s">
        <v>9988</v>
      </c>
      <c r="LPL5" s="6" t="s">
        <v>9989</v>
      </c>
      <c r="LPM5" s="6" t="s">
        <v>9990</v>
      </c>
      <c r="LPN5" s="6" t="s">
        <v>9991</v>
      </c>
      <c r="LPO5" s="6" t="s">
        <v>9992</v>
      </c>
      <c r="LPP5" s="6" t="s">
        <v>9993</v>
      </c>
      <c r="LPQ5" s="6" t="s">
        <v>9994</v>
      </c>
      <c r="LPR5" s="6" t="s">
        <v>9995</v>
      </c>
      <c r="LPS5" s="6" t="s">
        <v>9996</v>
      </c>
      <c r="LPT5" s="6" t="s">
        <v>9997</v>
      </c>
      <c r="LPU5" s="6" t="s">
        <v>9998</v>
      </c>
      <c r="LPV5" s="6" t="s">
        <v>9999</v>
      </c>
      <c r="LPW5" s="6" t="s">
        <v>10000</v>
      </c>
      <c r="LPX5" s="6" t="s">
        <v>10001</v>
      </c>
      <c r="LPY5" s="6" t="s">
        <v>10002</v>
      </c>
      <c r="LPZ5" s="6" t="s">
        <v>10003</v>
      </c>
      <c r="LQA5" s="6" t="s">
        <v>10004</v>
      </c>
      <c r="LQB5" s="6" t="s">
        <v>10005</v>
      </c>
      <c r="LQC5" s="6" t="s">
        <v>10006</v>
      </c>
      <c r="LQD5" s="6" t="s">
        <v>10007</v>
      </c>
      <c r="LQE5" s="6" t="s">
        <v>10008</v>
      </c>
      <c r="LQF5" s="6" t="s">
        <v>10009</v>
      </c>
      <c r="LQG5" s="6" t="s">
        <v>10010</v>
      </c>
      <c r="LQH5" s="6" t="s">
        <v>10011</v>
      </c>
      <c r="LQI5" s="6" t="s">
        <v>10012</v>
      </c>
      <c r="LQJ5" s="6" t="s">
        <v>10013</v>
      </c>
      <c r="LQK5" s="6" t="s">
        <v>10014</v>
      </c>
      <c r="LQL5" s="6" t="s">
        <v>10015</v>
      </c>
      <c r="LQM5" s="6" t="s">
        <v>10016</v>
      </c>
      <c r="LQN5" s="6" t="s">
        <v>10017</v>
      </c>
      <c r="LQO5" s="6" t="s">
        <v>10018</v>
      </c>
      <c r="LQP5" s="6" t="s">
        <v>10019</v>
      </c>
      <c r="LQQ5" s="6" t="s">
        <v>10020</v>
      </c>
      <c r="LQR5" s="6" t="s">
        <v>10021</v>
      </c>
      <c r="LQS5" s="6" t="s">
        <v>10022</v>
      </c>
      <c r="LQT5" s="6" t="s">
        <v>10023</v>
      </c>
      <c r="LQU5" s="6" t="s">
        <v>10024</v>
      </c>
      <c r="LQV5" s="6" t="s">
        <v>10025</v>
      </c>
      <c r="LQW5" s="6" t="s">
        <v>10026</v>
      </c>
      <c r="LQX5" s="6" t="s">
        <v>10027</v>
      </c>
      <c r="LQY5" s="6" t="s">
        <v>10028</v>
      </c>
      <c r="LQZ5" s="6" t="s">
        <v>10029</v>
      </c>
      <c r="LRA5" s="6" t="s">
        <v>10030</v>
      </c>
      <c r="LRB5" s="6" t="s">
        <v>10031</v>
      </c>
      <c r="LRC5" s="6" t="s">
        <v>10032</v>
      </c>
      <c r="LRD5" s="6" t="s">
        <v>10033</v>
      </c>
      <c r="LRE5" s="6" t="s">
        <v>10034</v>
      </c>
      <c r="LRF5" s="6" t="s">
        <v>10035</v>
      </c>
      <c r="LRG5" s="6" t="s">
        <v>10036</v>
      </c>
      <c r="LRH5" s="6" t="s">
        <v>10037</v>
      </c>
      <c r="LRI5" s="6" t="s">
        <v>10038</v>
      </c>
      <c r="LRJ5" s="6" t="s">
        <v>10039</v>
      </c>
      <c r="LRK5" s="6" t="s">
        <v>10040</v>
      </c>
      <c r="LRL5" s="6" t="s">
        <v>10041</v>
      </c>
      <c r="LRM5" s="6" t="s">
        <v>10042</v>
      </c>
      <c r="LRN5" s="6" t="s">
        <v>10043</v>
      </c>
      <c r="LRO5" s="6" t="s">
        <v>10044</v>
      </c>
      <c r="LRP5" s="6" t="s">
        <v>10045</v>
      </c>
      <c r="LRQ5" s="6" t="s">
        <v>10046</v>
      </c>
      <c r="LRR5" s="6" t="s">
        <v>10047</v>
      </c>
      <c r="LRS5" s="6" t="s">
        <v>10048</v>
      </c>
      <c r="LRT5" s="6" t="s">
        <v>10049</v>
      </c>
      <c r="LRU5" s="6" t="s">
        <v>10050</v>
      </c>
      <c r="LRV5" s="6" t="s">
        <v>10051</v>
      </c>
      <c r="LRW5" s="6" t="s">
        <v>10052</v>
      </c>
      <c r="LRX5" s="6" t="s">
        <v>10053</v>
      </c>
      <c r="LRY5" s="6" t="s">
        <v>10054</v>
      </c>
      <c r="LRZ5" s="6" t="s">
        <v>10055</v>
      </c>
      <c r="LSA5" s="6" t="s">
        <v>10056</v>
      </c>
      <c r="LSB5" s="6" t="s">
        <v>10057</v>
      </c>
      <c r="LSC5" s="6" t="s">
        <v>10058</v>
      </c>
      <c r="LSD5" s="6" t="s">
        <v>10059</v>
      </c>
      <c r="LSE5" s="6" t="s">
        <v>10060</v>
      </c>
      <c r="LSF5" s="6" t="s">
        <v>10061</v>
      </c>
      <c r="LSG5" s="6" t="s">
        <v>10062</v>
      </c>
      <c r="LSH5" s="6" t="s">
        <v>10063</v>
      </c>
      <c r="LSI5" s="6" t="s">
        <v>10064</v>
      </c>
      <c r="LSJ5" s="6" t="s">
        <v>10065</v>
      </c>
      <c r="LSK5" s="6" t="s">
        <v>10066</v>
      </c>
      <c r="LSL5" s="6" t="s">
        <v>10067</v>
      </c>
      <c r="LSM5" s="6" t="s">
        <v>10068</v>
      </c>
      <c r="LSN5" s="6" t="s">
        <v>10069</v>
      </c>
      <c r="LSO5" s="6" t="s">
        <v>10070</v>
      </c>
      <c r="LSP5" s="6" t="s">
        <v>10071</v>
      </c>
      <c r="LSQ5" s="6" t="s">
        <v>10072</v>
      </c>
      <c r="LSR5" s="6" t="s">
        <v>10073</v>
      </c>
      <c r="LSS5" s="6" t="s">
        <v>10074</v>
      </c>
      <c r="LST5" s="6" t="s">
        <v>10075</v>
      </c>
      <c r="LSU5" s="6" t="s">
        <v>10076</v>
      </c>
      <c r="LSV5" s="6" t="s">
        <v>10077</v>
      </c>
      <c r="LSW5" s="6" t="s">
        <v>10078</v>
      </c>
      <c r="LSX5" s="6" t="s">
        <v>10079</v>
      </c>
      <c r="LSY5" s="6" t="s">
        <v>10080</v>
      </c>
      <c r="LSZ5" s="6" t="s">
        <v>10081</v>
      </c>
      <c r="LTA5" s="6" t="s">
        <v>10082</v>
      </c>
      <c r="LTB5" s="6" t="s">
        <v>10083</v>
      </c>
      <c r="LTC5" s="6" t="s">
        <v>10084</v>
      </c>
      <c r="LTD5" s="6" t="s">
        <v>10085</v>
      </c>
      <c r="LTE5" s="6" t="s">
        <v>10086</v>
      </c>
      <c r="LTF5" s="6" t="s">
        <v>10087</v>
      </c>
      <c r="LTG5" s="6" t="s">
        <v>10088</v>
      </c>
      <c r="LTH5" s="6" t="s">
        <v>10089</v>
      </c>
      <c r="LTI5" s="6" t="s">
        <v>10090</v>
      </c>
      <c r="LTJ5" s="6" t="s">
        <v>10091</v>
      </c>
      <c r="LTK5" s="6" t="s">
        <v>10092</v>
      </c>
      <c r="LTL5" s="6" t="s">
        <v>10093</v>
      </c>
      <c r="LTM5" s="6" t="s">
        <v>10094</v>
      </c>
      <c r="LTN5" s="6" t="s">
        <v>10095</v>
      </c>
      <c r="LTO5" s="6" t="s">
        <v>10096</v>
      </c>
      <c r="LTP5" s="6" t="s">
        <v>10097</v>
      </c>
      <c r="LTQ5" s="6" t="s">
        <v>10098</v>
      </c>
      <c r="LTR5" s="6" t="s">
        <v>10099</v>
      </c>
      <c r="LTS5" s="6" t="s">
        <v>10100</v>
      </c>
      <c r="LTT5" s="6" t="s">
        <v>10101</v>
      </c>
      <c r="LTU5" s="6" t="s">
        <v>10102</v>
      </c>
      <c r="LTV5" s="6" t="s">
        <v>10103</v>
      </c>
      <c r="LTW5" s="6" t="s">
        <v>10104</v>
      </c>
      <c r="LTX5" s="6" t="s">
        <v>10105</v>
      </c>
      <c r="LTY5" s="6" t="s">
        <v>10106</v>
      </c>
      <c r="LTZ5" s="6" t="s">
        <v>10107</v>
      </c>
      <c r="LUA5" s="6" t="s">
        <v>10108</v>
      </c>
      <c r="LUB5" s="6" t="s">
        <v>10109</v>
      </c>
      <c r="LUC5" s="6" t="s">
        <v>10110</v>
      </c>
      <c r="LUD5" s="6" t="s">
        <v>10111</v>
      </c>
      <c r="LUE5" s="6" t="s">
        <v>10112</v>
      </c>
      <c r="LUF5" s="6" t="s">
        <v>10113</v>
      </c>
      <c r="LUG5" s="6" t="s">
        <v>10114</v>
      </c>
      <c r="LUH5" s="6" t="s">
        <v>10115</v>
      </c>
      <c r="LUI5" s="6" t="s">
        <v>10116</v>
      </c>
      <c r="LUJ5" s="6" t="s">
        <v>10117</v>
      </c>
      <c r="LUK5" s="6" t="s">
        <v>10118</v>
      </c>
      <c r="LUL5" s="6" t="s">
        <v>10119</v>
      </c>
      <c r="LUM5" s="6" t="s">
        <v>10120</v>
      </c>
      <c r="LUN5" s="6" t="s">
        <v>10121</v>
      </c>
      <c r="LUO5" s="6" t="s">
        <v>10122</v>
      </c>
      <c r="LUP5" s="6" t="s">
        <v>10123</v>
      </c>
      <c r="LUQ5" s="6" t="s">
        <v>10124</v>
      </c>
      <c r="LUR5" s="6" t="s">
        <v>10125</v>
      </c>
      <c r="LUS5" s="6" t="s">
        <v>10126</v>
      </c>
      <c r="LUT5" s="6" t="s">
        <v>10127</v>
      </c>
      <c r="LUU5" s="6" t="s">
        <v>10128</v>
      </c>
      <c r="LUV5" s="6" t="s">
        <v>10129</v>
      </c>
      <c r="LUW5" s="6" t="s">
        <v>10130</v>
      </c>
      <c r="LUX5" s="6" t="s">
        <v>10131</v>
      </c>
      <c r="LUY5" s="6" t="s">
        <v>10132</v>
      </c>
      <c r="LUZ5" s="6" t="s">
        <v>10133</v>
      </c>
      <c r="LVA5" s="6" t="s">
        <v>10134</v>
      </c>
      <c r="LVB5" s="6" t="s">
        <v>10135</v>
      </c>
      <c r="LVC5" s="6" t="s">
        <v>10136</v>
      </c>
      <c r="LVD5" s="6" t="s">
        <v>10137</v>
      </c>
      <c r="LVE5" s="6" t="s">
        <v>10138</v>
      </c>
      <c r="LVF5" s="6" t="s">
        <v>10139</v>
      </c>
      <c r="LVG5" s="6" t="s">
        <v>10140</v>
      </c>
      <c r="LVH5" s="6" t="s">
        <v>10141</v>
      </c>
      <c r="LVI5" s="6" t="s">
        <v>10142</v>
      </c>
      <c r="LVJ5" s="6" t="s">
        <v>10143</v>
      </c>
      <c r="LVK5" s="6" t="s">
        <v>10144</v>
      </c>
      <c r="LVL5" s="6" t="s">
        <v>10145</v>
      </c>
      <c r="LVM5" s="6" t="s">
        <v>10146</v>
      </c>
      <c r="LVN5" s="6" t="s">
        <v>10147</v>
      </c>
      <c r="LVO5" s="6" t="s">
        <v>10148</v>
      </c>
      <c r="LVP5" s="6" t="s">
        <v>10149</v>
      </c>
      <c r="LVQ5" s="6" t="s">
        <v>10150</v>
      </c>
      <c r="LVR5" s="6" t="s">
        <v>10151</v>
      </c>
      <c r="LVS5" s="6" t="s">
        <v>10152</v>
      </c>
      <c r="LVT5" s="6" t="s">
        <v>10153</v>
      </c>
      <c r="LVU5" s="6" t="s">
        <v>10154</v>
      </c>
      <c r="LVV5" s="6" t="s">
        <v>10155</v>
      </c>
      <c r="LVW5" s="6" t="s">
        <v>10156</v>
      </c>
      <c r="LVX5" s="6" t="s">
        <v>10157</v>
      </c>
      <c r="LVY5" s="6" t="s">
        <v>10158</v>
      </c>
      <c r="LVZ5" s="6" t="s">
        <v>10159</v>
      </c>
      <c r="LWA5" s="6" t="s">
        <v>10160</v>
      </c>
      <c r="LWB5" s="6" t="s">
        <v>10161</v>
      </c>
      <c r="LWC5" s="6" t="s">
        <v>10162</v>
      </c>
      <c r="LWD5" s="6" t="s">
        <v>10163</v>
      </c>
      <c r="LWE5" s="6" t="s">
        <v>10164</v>
      </c>
      <c r="LWF5" s="6" t="s">
        <v>10165</v>
      </c>
      <c r="LWG5" s="6" t="s">
        <v>10166</v>
      </c>
      <c r="LWH5" s="6" t="s">
        <v>10167</v>
      </c>
      <c r="LWI5" s="6" t="s">
        <v>10168</v>
      </c>
      <c r="LWJ5" s="6" t="s">
        <v>10169</v>
      </c>
      <c r="LWK5" s="6" t="s">
        <v>10170</v>
      </c>
      <c r="LWL5" s="6" t="s">
        <v>10171</v>
      </c>
      <c r="LWM5" s="6" t="s">
        <v>10172</v>
      </c>
      <c r="LWN5" s="6" t="s">
        <v>10173</v>
      </c>
      <c r="LWO5" s="6" t="s">
        <v>10174</v>
      </c>
      <c r="LWP5" s="6" t="s">
        <v>10175</v>
      </c>
      <c r="LWQ5" s="6" t="s">
        <v>10176</v>
      </c>
      <c r="LWR5" s="6" t="s">
        <v>10177</v>
      </c>
      <c r="LWS5" s="6" t="s">
        <v>10178</v>
      </c>
      <c r="LWT5" s="6" t="s">
        <v>10179</v>
      </c>
      <c r="LWU5" s="6" t="s">
        <v>10180</v>
      </c>
      <c r="LWV5" s="6" t="s">
        <v>10181</v>
      </c>
      <c r="LWW5" s="6" t="s">
        <v>10182</v>
      </c>
      <c r="LWX5" s="6" t="s">
        <v>10183</v>
      </c>
      <c r="LWY5" s="6" t="s">
        <v>10184</v>
      </c>
      <c r="LWZ5" s="6" t="s">
        <v>10185</v>
      </c>
      <c r="LXA5" s="6" t="s">
        <v>10186</v>
      </c>
      <c r="LXB5" s="6" t="s">
        <v>10187</v>
      </c>
      <c r="LXC5" s="6" t="s">
        <v>10188</v>
      </c>
      <c r="LXD5" s="6" t="s">
        <v>10189</v>
      </c>
      <c r="LXE5" s="6" t="s">
        <v>10190</v>
      </c>
      <c r="LXF5" s="6" t="s">
        <v>10191</v>
      </c>
      <c r="LXG5" s="6" t="s">
        <v>10192</v>
      </c>
      <c r="LXH5" s="6" t="s">
        <v>10193</v>
      </c>
      <c r="LXI5" s="6" t="s">
        <v>10194</v>
      </c>
      <c r="LXJ5" s="6" t="s">
        <v>10195</v>
      </c>
      <c r="LXK5" s="6" t="s">
        <v>10196</v>
      </c>
      <c r="LXL5" s="6" t="s">
        <v>10197</v>
      </c>
      <c r="LXM5" s="6" t="s">
        <v>10198</v>
      </c>
      <c r="LXN5" s="6" t="s">
        <v>10199</v>
      </c>
      <c r="LXO5" s="6" t="s">
        <v>10200</v>
      </c>
      <c r="LXP5" s="6" t="s">
        <v>10201</v>
      </c>
      <c r="LXQ5" s="6" t="s">
        <v>10202</v>
      </c>
      <c r="LXR5" s="6" t="s">
        <v>10203</v>
      </c>
      <c r="LXS5" s="6" t="s">
        <v>10204</v>
      </c>
      <c r="LXT5" s="6" t="s">
        <v>10205</v>
      </c>
      <c r="LXU5" s="6" t="s">
        <v>10206</v>
      </c>
      <c r="LXV5" s="6" t="s">
        <v>10207</v>
      </c>
      <c r="LXW5" s="6" t="s">
        <v>10208</v>
      </c>
      <c r="LXX5" s="6" t="s">
        <v>10209</v>
      </c>
      <c r="LXY5" s="6" t="s">
        <v>10210</v>
      </c>
      <c r="LXZ5" s="6" t="s">
        <v>10211</v>
      </c>
      <c r="LYA5" s="6" t="s">
        <v>10212</v>
      </c>
      <c r="LYB5" s="6" t="s">
        <v>10213</v>
      </c>
      <c r="LYC5" s="6" t="s">
        <v>10214</v>
      </c>
      <c r="LYD5" s="6" t="s">
        <v>10215</v>
      </c>
      <c r="LYE5" s="6" t="s">
        <v>10216</v>
      </c>
      <c r="LYF5" s="6" t="s">
        <v>10217</v>
      </c>
      <c r="LYG5" s="6" t="s">
        <v>10218</v>
      </c>
      <c r="LYH5" s="6" t="s">
        <v>10219</v>
      </c>
      <c r="LYI5" s="6" t="s">
        <v>10220</v>
      </c>
      <c r="LYJ5" s="6" t="s">
        <v>10221</v>
      </c>
      <c r="LYK5" s="6" t="s">
        <v>10222</v>
      </c>
      <c r="LYL5" s="6" t="s">
        <v>10223</v>
      </c>
      <c r="LYM5" s="6" t="s">
        <v>10224</v>
      </c>
      <c r="LYN5" s="6" t="s">
        <v>10225</v>
      </c>
      <c r="LYO5" s="6" t="s">
        <v>10226</v>
      </c>
      <c r="LYP5" s="6" t="s">
        <v>10227</v>
      </c>
      <c r="LYQ5" s="6" t="s">
        <v>10228</v>
      </c>
      <c r="LYR5" s="6" t="s">
        <v>10229</v>
      </c>
      <c r="LYS5" s="6" t="s">
        <v>10230</v>
      </c>
      <c r="LYT5" s="6" t="s">
        <v>10231</v>
      </c>
      <c r="LYU5" s="6" t="s">
        <v>10232</v>
      </c>
      <c r="LYV5" s="6" t="s">
        <v>10233</v>
      </c>
      <c r="LYW5" s="6" t="s">
        <v>10234</v>
      </c>
      <c r="LYX5" s="6" t="s">
        <v>10235</v>
      </c>
      <c r="LYY5" s="6" t="s">
        <v>10236</v>
      </c>
      <c r="LYZ5" s="6" t="s">
        <v>10237</v>
      </c>
      <c r="LZA5" s="6" t="s">
        <v>10238</v>
      </c>
      <c r="LZB5" s="6" t="s">
        <v>10239</v>
      </c>
      <c r="LZC5" s="6" t="s">
        <v>10240</v>
      </c>
      <c r="LZD5" s="6" t="s">
        <v>10241</v>
      </c>
      <c r="LZE5" s="6" t="s">
        <v>10242</v>
      </c>
      <c r="LZF5" s="6" t="s">
        <v>10243</v>
      </c>
      <c r="LZG5" s="6" t="s">
        <v>10244</v>
      </c>
      <c r="LZH5" s="6" t="s">
        <v>10245</v>
      </c>
      <c r="LZI5" s="6" t="s">
        <v>10246</v>
      </c>
      <c r="LZJ5" s="6" t="s">
        <v>10247</v>
      </c>
      <c r="LZK5" s="6" t="s">
        <v>10248</v>
      </c>
      <c r="LZL5" s="6" t="s">
        <v>10249</v>
      </c>
      <c r="LZM5" s="6" t="s">
        <v>10250</v>
      </c>
      <c r="LZN5" s="6" t="s">
        <v>10251</v>
      </c>
      <c r="LZO5" s="6" t="s">
        <v>10252</v>
      </c>
      <c r="LZP5" s="6" t="s">
        <v>10253</v>
      </c>
      <c r="LZQ5" s="6" t="s">
        <v>10254</v>
      </c>
      <c r="LZR5" s="6" t="s">
        <v>10255</v>
      </c>
      <c r="LZS5" s="6" t="s">
        <v>10256</v>
      </c>
      <c r="LZT5" s="6" t="s">
        <v>10257</v>
      </c>
      <c r="LZU5" s="6" t="s">
        <v>10258</v>
      </c>
      <c r="LZV5" s="6" t="s">
        <v>10259</v>
      </c>
      <c r="LZW5" s="6" t="s">
        <v>10260</v>
      </c>
      <c r="LZX5" s="6" t="s">
        <v>10261</v>
      </c>
      <c r="LZY5" s="6" t="s">
        <v>10262</v>
      </c>
      <c r="LZZ5" s="6" t="s">
        <v>10263</v>
      </c>
      <c r="MAA5" s="6" t="s">
        <v>10264</v>
      </c>
      <c r="MAB5" s="6" t="s">
        <v>10265</v>
      </c>
      <c r="MAC5" s="6" t="s">
        <v>10266</v>
      </c>
      <c r="MAD5" s="6" t="s">
        <v>10267</v>
      </c>
      <c r="MAE5" s="6" t="s">
        <v>10268</v>
      </c>
      <c r="MAF5" s="6" t="s">
        <v>10269</v>
      </c>
      <c r="MAG5" s="6" t="s">
        <v>10270</v>
      </c>
      <c r="MAH5" s="6" t="s">
        <v>10271</v>
      </c>
      <c r="MAI5" s="6" t="s">
        <v>10272</v>
      </c>
      <c r="MAJ5" s="6" t="s">
        <v>10273</v>
      </c>
      <c r="MAK5" s="6" t="s">
        <v>10274</v>
      </c>
      <c r="MAL5" s="6" t="s">
        <v>10275</v>
      </c>
      <c r="MAM5" s="6" t="s">
        <v>10276</v>
      </c>
      <c r="MAN5" s="6" t="s">
        <v>10277</v>
      </c>
      <c r="MAO5" s="6" t="s">
        <v>10278</v>
      </c>
      <c r="MAP5" s="6" t="s">
        <v>10279</v>
      </c>
      <c r="MAQ5" s="6" t="s">
        <v>10280</v>
      </c>
      <c r="MAR5" s="6" t="s">
        <v>10281</v>
      </c>
      <c r="MAS5" s="6" t="s">
        <v>10282</v>
      </c>
      <c r="MAT5" s="6" t="s">
        <v>10283</v>
      </c>
      <c r="MAU5" s="6" t="s">
        <v>10284</v>
      </c>
      <c r="MAV5" s="6" t="s">
        <v>10285</v>
      </c>
      <c r="MAW5" s="6" t="s">
        <v>10286</v>
      </c>
      <c r="MAX5" s="6" t="s">
        <v>10287</v>
      </c>
      <c r="MAY5" s="6" t="s">
        <v>10288</v>
      </c>
      <c r="MAZ5" s="6" t="s">
        <v>10289</v>
      </c>
      <c r="MBA5" s="6" t="s">
        <v>10290</v>
      </c>
      <c r="MBB5" s="6" t="s">
        <v>10291</v>
      </c>
      <c r="MBC5" s="6" t="s">
        <v>10292</v>
      </c>
      <c r="MBD5" s="6" t="s">
        <v>10293</v>
      </c>
      <c r="MBE5" s="6" t="s">
        <v>10294</v>
      </c>
      <c r="MBF5" s="6" t="s">
        <v>10295</v>
      </c>
      <c r="MBG5" s="6" t="s">
        <v>10296</v>
      </c>
      <c r="MBH5" s="6" t="s">
        <v>10297</v>
      </c>
      <c r="MBI5" s="6" t="s">
        <v>10298</v>
      </c>
      <c r="MBJ5" s="6" t="s">
        <v>10299</v>
      </c>
      <c r="MBK5" s="6" t="s">
        <v>10300</v>
      </c>
      <c r="MBL5" s="6" t="s">
        <v>10301</v>
      </c>
      <c r="MBM5" s="6" t="s">
        <v>10302</v>
      </c>
      <c r="MBN5" s="6" t="s">
        <v>10303</v>
      </c>
      <c r="MBO5" s="6" t="s">
        <v>10304</v>
      </c>
      <c r="MBP5" s="6" t="s">
        <v>10305</v>
      </c>
      <c r="MBQ5" s="6" t="s">
        <v>10306</v>
      </c>
      <c r="MBR5" s="6" t="s">
        <v>10307</v>
      </c>
      <c r="MBS5" s="6" t="s">
        <v>10308</v>
      </c>
      <c r="MBT5" s="6" t="s">
        <v>10309</v>
      </c>
      <c r="MBU5" s="6" t="s">
        <v>10310</v>
      </c>
      <c r="MBV5" s="6" t="s">
        <v>10311</v>
      </c>
      <c r="MBW5" s="6" t="s">
        <v>10312</v>
      </c>
      <c r="MBX5" s="6" t="s">
        <v>10313</v>
      </c>
      <c r="MBY5" s="6" t="s">
        <v>10314</v>
      </c>
      <c r="MBZ5" s="6" t="s">
        <v>10315</v>
      </c>
      <c r="MCA5" s="6" t="s">
        <v>10316</v>
      </c>
      <c r="MCB5" s="6" t="s">
        <v>10317</v>
      </c>
      <c r="MCC5" s="6" t="s">
        <v>10318</v>
      </c>
      <c r="MCD5" s="6" t="s">
        <v>10319</v>
      </c>
      <c r="MCE5" s="6" t="s">
        <v>10320</v>
      </c>
      <c r="MCF5" s="6" t="s">
        <v>10321</v>
      </c>
      <c r="MCG5" s="6" t="s">
        <v>10322</v>
      </c>
      <c r="MCH5" s="6" t="s">
        <v>10323</v>
      </c>
      <c r="MCI5" s="6" t="s">
        <v>10324</v>
      </c>
      <c r="MCJ5" s="6" t="s">
        <v>10325</v>
      </c>
      <c r="MCK5" s="6" t="s">
        <v>10326</v>
      </c>
      <c r="MCL5" s="6" t="s">
        <v>10327</v>
      </c>
      <c r="MCM5" s="6" t="s">
        <v>10328</v>
      </c>
      <c r="MCN5" s="6" t="s">
        <v>10329</v>
      </c>
      <c r="MCO5" s="6" t="s">
        <v>10330</v>
      </c>
      <c r="MCP5" s="6" t="s">
        <v>10331</v>
      </c>
      <c r="MCQ5" s="6" t="s">
        <v>10332</v>
      </c>
      <c r="MCR5" s="6" t="s">
        <v>10333</v>
      </c>
      <c r="MCS5" s="6" t="s">
        <v>10334</v>
      </c>
      <c r="MCT5" s="6" t="s">
        <v>10335</v>
      </c>
      <c r="MCU5" s="6" t="s">
        <v>10336</v>
      </c>
      <c r="MCV5" s="6" t="s">
        <v>10337</v>
      </c>
      <c r="MCW5" s="6" t="s">
        <v>10338</v>
      </c>
      <c r="MCX5" s="6" t="s">
        <v>10339</v>
      </c>
      <c r="MCY5" s="6" t="s">
        <v>10340</v>
      </c>
      <c r="MCZ5" s="6" t="s">
        <v>10341</v>
      </c>
      <c r="MDA5" s="6" t="s">
        <v>10342</v>
      </c>
      <c r="MDB5" s="6" t="s">
        <v>10343</v>
      </c>
      <c r="MDC5" s="6" t="s">
        <v>10344</v>
      </c>
      <c r="MDD5" s="6" t="s">
        <v>10345</v>
      </c>
      <c r="MDE5" s="6" t="s">
        <v>10346</v>
      </c>
      <c r="MDF5" s="6" t="s">
        <v>10347</v>
      </c>
      <c r="MDG5" s="6" t="s">
        <v>10348</v>
      </c>
      <c r="MDH5" s="6" t="s">
        <v>10349</v>
      </c>
      <c r="MDI5" s="6" t="s">
        <v>10350</v>
      </c>
      <c r="MDJ5" s="6" t="s">
        <v>10351</v>
      </c>
      <c r="MDK5" s="6" t="s">
        <v>10352</v>
      </c>
      <c r="MDL5" s="6" t="s">
        <v>10353</v>
      </c>
      <c r="MDM5" s="6" t="s">
        <v>10354</v>
      </c>
      <c r="MDN5" s="6" t="s">
        <v>10355</v>
      </c>
      <c r="MDO5" s="6" t="s">
        <v>10356</v>
      </c>
      <c r="MDP5" s="6" t="s">
        <v>10357</v>
      </c>
      <c r="MDQ5" s="6" t="s">
        <v>10358</v>
      </c>
      <c r="MDR5" s="6" t="s">
        <v>10359</v>
      </c>
      <c r="MDS5" s="6" t="s">
        <v>10360</v>
      </c>
      <c r="MDT5" s="6" t="s">
        <v>10361</v>
      </c>
      <c r="MDU5" s="6" t="s">
        <v>10362</v>
      </c>
      <c r="MDV5" s="6" t="s">
        <v>10363</v>
      </c>
      <c r="MDW5" s="6" t="s">
        <v>10364</v>
      </c>
      <c r="MDX5" s="6" t="s">
        <v>10365</v>
      </c>
      <c r="MDY5" s="6" t="s">
        <v>10366</v>
      </c>
      <c r="MDZ5" s="6" t="s">
        <v>10367</v>
      </c>
      <c r="MEA5" s="6" t="s">
        <v>10368</v>
      </c>
      <c r="MEB5" s="6" t="s">
        <v>10369</v>
      </c>
      <c r="MEC5" s="6" t="s">
        <v>10370</v>
      </c>
      <c r="MED5" s="6" t="s">
        <v>10371</v>
      </c>
      <c r="MEE5" s="6" t="s">
        <v>10372</v>
      </c>
      <c r="MEF5" s="6" t="s">
        <v>10373</v>
      </c>
      <c r="MEG5" s="6" t="s">
        <v>10374</v>
      </c>
      <c r="MEH5" s="6" t="s">
        <v>10375</v>
      </c>
      <c r="MEI5" s="6" t="s">
        <v>10376</v>
      </c>
      <c r="MEJ5" s="6" t="s">
        <v>10377</v>
      </c>
      <c r="MEK5" s="6" t="s">
        <v>10378</v>
      </c>
      <c r="MEL5" s="6" t="s">
        <v>10379</v>
      </c>
      <c r="MEM5" s="6" t="s">
        <v>10380</v>
      </c>
      <c r="MEN5" s="6" t="s">
        <v>10381</v>
      </c>
      <c r="MEO5" s="6" t="s">
        <v>10382</v>
      </c>
      <c r="MEP5" s="6" t="s">
        <v>10383</v>
      </c>
      <c r="MEQ5" s="6" t="s">
        <v>10384</v>
      </c>
      <c r="MER5" s="6" t="s">
        <v>10385</v>
      </c>
      <c r="MES5" s="6" t="s">
        <v>10386</v>
      </c>
      <c r="MET5" s="6" t="s">
        <v>10387</v>
      </c>
      <c r="MEU5" s="6" t="s">
        <v>10388</v>
      </c>
      <c r="MEV5" s="6" t="s">
        <v>10389</v>
      </c>
      <c r="MEW5" s="6" t="s">
        <v>10390</v>
      </c>
      <c r="MEX5" s="6" t="s">
        <v>10391</v>
      </c>
      <c r="MEY5" s="6" t="s">
        <v>10392</v>
      </c>
      <c r="MEZ5" s="6" t="s">
        <v>10393</v>
      </c>
      <c r="MFA5" s="6" t="s">
        <v>10394</v>
      </c>
      <c r="MFB5" s="6" t="s">
        <v>10395</v>
      </c>
      <c r="MFC5" s="6" t="s">
        <v>10396</v>
      </c>
      <c r="MFD5" s="6" t="s">
        <v>10397</v>
      </c>
      <c r="MFE5" s="6" t="s">
        <v>10398</v>
      </c>
      <c r="MFF5" s="6" t="s">
        <v>10399</v>
      </c>
      <c r="MFG5" s="6" t="s">
        <v>10400</v>
      </c>
      <c r="MFH5" s="6" t="s">
        <v>10401</v>
      </c>
      <c r="MFI5" s="6" t="s">
        <v>10402</v>
      </c>
      <c r="MFJ5" s="6" t="s">
        <v>10403</v>
      </c>
      <c r="MFK5" s="6" t="s">
        <v>10404</v>
      </c>
      <c r="MFL5" s="6" t="s">
        <v>10405</v>
      </c>
      <c r="MFM5" s="6" t="s">
        <v>10406</v>
      </c>
      <c r="MFN5" s="6" t="s">
        <v>10407</v>
      </c>
      <c r="MFO5" s="6" t="s">
        <v>10408</v>
      </c>
      <c r="MFP5" s="6" t="s">
        <v>10409</v>
      </c>
      <c r="MFQ5" s="6" t="s">
        <v>10410</v>
      </c>
      <c r="MFR5" s="6" t="s">
        <v>10411</v>
      </c>
      <c r="MFS5" s="6" t="s">
        <v>10412</v>
      </c>
      <c r="MFT5" s="6" t="s">
        <v>10413</v>
      </c>
      <c r="MFU5" s="6" t="s">
        <v>10414</v>
      </c>
      <c r="MFV5" s="6" t="s">
        <v>10415</v>
      </c>
      <c r="MFW5" s="6" t="s">
        <v>10416</v>
      </c>
      <c r="MFX5" s="6" t="s">
        <v>10417</v>
      </c>
      <c r="MFY5" s="6" t="s">
        <v>10418</v>
      </c>
      <c r="MFZ5" s="6" t="s">
        <v>10419</v>
      </c>
      <c r="MGA5" s="6" t="s">
        <v>10420</v>
      </c>
      <c r="MGB5" s="6" t="s">
        <v>10421</v>
      </c>
      <c r="MGC5" s="6" t="s">
        <v>10422</v>
      </c>
      <c r="MGD5" s="6" t="s">
        <v>10423</v>
      </c>
      <c r="MGE5" s="6" t="s">
        <v>10424</v>
      </c>
      <c r="MGF5" s="6" t="s">
        <v>10425</v>
      </c>
      <c r="MGG5" s="6" t="s">
        <v>10426</v>
      </c>
      <c r="MGH5" s="6" t="s">
        <v>10427</v>
      </c>
      <c r="MGI5" s="6" t="s">
        <v>10428</v>
      </c>
      <c r="MGJ5" s="6" t="s">
        <v>10429</v>
      </c>
      <c r="MGK5" s="6" t="s">
        <v>10430</v>
      </c>
      <c r="MGL5" s="6" t="s">
        <v>10431</v>
      </c>
      <c r="MGM5" s="6" t="s">
        <v>10432</v>
      </c>
      <c r="MGN5" s="6" t="s">
        <v>10433</v>
      </c>
      <c r="MGO5" s="6" t="s">
        <v>10434</v>
      </c>
      <c r="MGP5" s="6" t="s">
        <v>10435</v>
      </c>
      <c r="MGQ5" s="6" t="s">
        <v>10436</v>
      </c>
      <c r="MGR5" s="6" t="s">
        <v>10437</v>
      </c>
      <c r="MGS5" s="6" t="s">
        <v>10438</v>
      </c>
      <c r="MGT5" s="6" t="s">
        <v>10439</v>
      </c>
      <c r="MGU5" s="6" t="s">
        <v>10440</v>
      </c>
      <c r="MGV5" s="6" t="s">
        <v>10441</v>
      </c>
      <c r="MGW5" s="6" t="s">
        <v>10442</v>
      </c>
      <c r="MGX5" s="6" t="s">
        <v>10443</v>
      </c>
      <c r="MGY5" s="6" t="s">
        <v>10444</v>
      </c>
      <c r="MGZ5" s="6" t="s">
        <v>10445</v>
      </c>
      <c r="MHA5" s="6" t="s">
        <v>10446</v>
      </c>
      <c r="MHB5" s="6" t="s">
        <v>10447</v>
      </c>
      <c r="MHC5" s="6" t="s">
        <v>10448</v>
      </c>
      <c r="MHD5" s="6" t="s">
        <v>10449</v>
      </c>
      <c r="MHE5" s="6" t="s">
        <v>10450</v>
      </c>
      <c r="MHF5" s="6" t="s">
        <v>10451</v>
      </c>
      <c r="MHG5" s="6" t="s">
        <v>10452</v>
      </c>
      <c r="MHH5" s="6" t="s">
        <v>10453</v>
      </c>
      <c r="MHI5" s="6" t="s">
        <v>10454</v>
      </c>
      <c r="MHJ5" s="6" t="s">
        <v>10455</v>
      </c>
      <c r="MHK5" s="6" t="s">
        <v>10456</v>
      </c>
      <c r="MHL5" s="6" t="s">
        <v>10457</v>
      </c>
      <c r="MHM5" s="6" t="s">
        <v>10458</v>
      </c>
      <c r="MHN5" s="6" t="s">
        <v>10459</v>
      </c>
      <c r="MHO5" s="6" t="s">
        <v>10460</v>
      </c>
      <c r="MHP5" s="6" t="s">
        <v>10461</v>
      </c>
      <c r="MHQ5" s="6" t="s">
        <v>10462</v>
      </c>
      <c r="MHR5" s="6" t="s">
        <v>10463</v>
      </c>
      <c r="MHS5" s="6" t="s">
        <v>10464</v>
      </c>
      <c r="MHT5" s="6" t="s">
        <v>10465</v>
      </c>
      <c r="MHU5" s="6" t="s">
        <v>10466</v>
      </c>
      <c r="MHV5" s="6" t="s">
        <v>10467</v>
      </c>
      <c r="MHW5" s="6" t="s">
        <v>10468</v>
      </c>
      <c r="MHX5" s="6" t="s">
        <v>10469</v>
      </c>
      <c r="MHY5" s="6" t="s">
        <v>10470</v>
      </c>
      <c r="MHZ5" s="6" t="s">
        <v>10471</v>
      </c>
      <c r="MIA5" s="6" t="s">
        <v>10472</v>
      </c>
      <c r="MIB5" s="6" t="s">
        <v>10473</v>
      </c>
      <c r="MIC5" s="6" t="s">
        <v>10474</v>
      </c>
      <c r="MID5" s="6" t="s">
        <v>10475</v>
      </c>
      <c r="MIE5" s="6" t="s">
        <v>10476</v>
      </c>
      <c r="MIF5" s="6" t="s">
        <v>10477</v>
      </c>
      <c r="MIG5" s="6" t="s">
        <v>10478</v>
      </c>
      <c r="MIH5" s="6" t="s">
        <v>10479</v>
      </c>
      <c r="MII5" s="6" t="s">
        <v>10480</v>
      </c>
      <c r="MIJ5" s="6" t="s">
        <v>10481</v>
      </c>
      <c r="MIK5" s="6" t="s">
        <v>10482</v>
      </c>
      <c r="MIL5" s="6" t="s">
        <v>10483</v>
      </c>
      <c r="MIM5" s="6" t="s">
        <v>10484</v>
      </c>
      <c r="MIN5" s="6" t="s">
        <v>10485</v>
      </c>
      <c r="MIO5" s="6" t="s">
        <v>10486</v>
      </c>
      <c r="MIP5" s="6" t="s">
        <v>10487</v>
      </c>
      <c r="MIQ5" s="6" t="s">
        <v>10488</v>
      </c>
      <c r="MIR5" s="6" t="s">
        <v>10489</v>
      </c>
      <c r="MIS5" s="6" t="s">
        <v>10490</v>
      </c>
      <c r="MIT5" s="6" t="s">
        <v>10491</v>
      </c>
      <c r="MIU5" s="6" t="s">
        <v>10492</v>
      </c>
      <c r="MIV5" s="6" t="s">
        <v>10493</v>
      </c>
      <c r="MIW5" s="6" t="s">
        <v>10494</v>
      </c>
      <c r="MIX5" s="6" t="s">
        <v>10495</v>
      </c>
      <c r="MIY5" s="6" t="s">
        <v>10496</v>
      </c>
      <c r="MIZ5" s="6" t="s">
        <v>10497</v>
      </c>
      <c r="MJA5" s="6" t="s">
        <v>10498</v>
      </c>
      <c r="MJB5" s="6" t="s">
        <v>10499</v>
      </c>
      <c r="MJC5" s="6" t="s">
        <v>10500</v>
      </c>
      <c r="MJD5" s="6" t="s">
        <v>10501</v>
      </c>
      <c r="MJE5" s="6" t="s">
        <v>10502</v>
      </c>
      <c r="MJF5" s="6" t="s">
        <v>10503</v>
      </c>
      <c r="MJG5" s="6" t="s">
        <v>10504</v>
      </c>
      <c r="MJH5" s="6" t="s">
        <v>10505</v>
      </c>
      <c r="MJI5" s="6" t="s">
        <v>10506</v>
      </c>
      <c r="MJJ5" s="6" t="s">
        <v>10507</v>
      </c>
      <c r="MJK5" s="6" t="s">
        <v>10508</v>
      </c>
      <c r="MJL5" s="6" t="s">
        <v>10509</v>
      </c>
      <c r="MJM5" s="6" t="s">
        <v>10510</v>
      </c>
      <c r="MJN5" s="6" t="s">
        <v>10511</v>
      </c>
      <c r="MJO5" s="6" t="s">
        <v>10512</v>
      </c>
      <c r="MJP5" s="6" t="s">
        <v>10513</v>
      </c>
      <c r="MJQ5" s="6" t="s">
        <v>10514</v>
      </c>
      <c r="MJR5" s="6" t="s">
        <v>10515</v>
      </c>
      <c r="MJS5" s="6" t="s">
        <v>10516</v>
      </c>
      <c r="MJT5" s="6" t="s">
        <v>10517</v>
      </c>
      <c r="MJU5" s="6" t="s">
        <v>10518</v>
      </c>
      <c r="MJV5" s="6" t="s">
        <v>10519</v>
      </c>
      <c r="MJW5" s="6" t="s">
        <v>10520</v>
      </c>
      <c r="MJX5" s="6" t="s">
        <v>10521</v>
      </c>
      <c r="MJY5" s="6" t="s">
        <v>10522</v>
      </c>
      <c r="MJZ5" s="6" t="s">
        <v>10523</v>
      </c>
      <c r="MKA5" s="6" t="s">
        <v>10524</v>
      </c>
      <c r="MKB5" s="6" t="s">
        <v>10525</v>
      </c>
      <c r="MKC5" s="6" t="s">
        <v>10526</v>
      </c>
      <c r="MKD5" s="6" t="s">
        <v>10527</v>
      </c>
      <c r="MKE5" s="6" t="s">
        <v>10528</v>
      </c>
      <c r="MKF5" s="6" t="s">
        <v>10529</v>
      </c>
      <c r="MKG5" s="6" t="s">
        <v>10530</v>
      </c>
      <c r="MKH5" s="6" t="s">
        <v>10531</v>
      </c>
      <c r="MKI5" s="6" t="s">
        <v>10532</v>
      </c>
      <c r="MKJ5" s="6" t="s">
        <v>10533</v>
      </c>
      <c r="MKK5" s="6" t="s">
        <v>10534</v>
      </c>
      <c r="MKL5" s="6" t="s">
        <v>10535</v>
      </c>
      <c r="MKM5" s="6" t="s">
        <v>10536</v>
      </c>
      <c r="MKN5" s="6" t="s">
        <v>10537</v>
      </c>
      <c r="MKO5" s="6" t="s">
        <v>10538</v>
      </c>
      <c r="MKP5" s="6" t="s">
        <v>10539</v>
      </c>
      <c r="MKQ5" s="6" t="s">
        <v>10540</v>
      </c>
      <c r="MKR5" s="6" t="s">
        <v>10541</v>
      </c>
      <c r="MKS5" s="6" t="s">
        <v>10542</v>
      </c>
      <c r="MKT5" s="6" t="s">
        <v>10543</v>
      </c>
      <c r="MKU5" s="6" t="s">
        <v>10544</v>
      </c>
      <c r="MKV5" s="6" t="s">
        <v>10545</v>
      </c>
      <c r="MKW5" s="6" t="s">
        <v>10546</v>
      </c>
      <c r="MKX5" s="6" t="s">
        <v>10547</v>
      </c>
      <c r="MKY5" s="6" t="s">
        <v>10548</v>
      </c>
      <c r="MKZ5" s="6" t="s">
        <v>10549</v>
      </c>
      <c r="MLA5" s="6" t="s">
        <v>10550</v>
      </c>
      <c r="MLB5" s="6" t="s">
        <v>10551</v>
      </c>
      <c r="MLC5" s="6" t="s">
        <v>10552</v>
      </c>
      <c r="MLD5" s="6" t="s">
        <v>10553</v>
      </c>
      <c r="MLE5" s="6" t="s">
        <v>10554</v>
      </c>
      <c r="MLF5" s="6" t="s">
        <v>10555</v>
      </c>
      <c r="MLG5" s="6" t="s">
        <v>10556</v>
      </c>
      <c r="MLH5" s="6" t="s">
        <v>10557</v>
      </c>
      <c r="MLI5" s="6" t="s">
        <v>10558</v>
      </c>
      <c r="MLJ5" s="6" t="s">
        <v>10559</v>
      </c>
      <c r="MLK5" s="6" t="s">
        <v>10560</v>
      </c>
      <c r="MLL5" s="6" t="s">
        <v>10561</v>
      </c>
      <c r="MLM5" s="6" t="s">
        <v>10562</v>
      </c>
      <c r="MLN5" s="6" t="s">
        <v>10563</v>
      </c>
      <c r="MLO5" s="6" t="s">
        <v>10564</v>
      </c>
      <c r="MLP5" s="6" t="s">
        <v>10565</v>
      </c>
      <c r="MLQ5" s="6" t="s">
        <v>10566</v>
      </c>
      <c r="MLR5" s="6" t="s">
        <v>10567</v>
      </c>
      <c r="MLS5" s="6" t="s">
        <v>10568</v>
      </c>
      <c r="MLT5" s="6" t="s">
        <v>10569</v>
      </c>
      <c r="MLU5" s="6" t="s">
        <v>10570</v>
      </c>
      <c r="MLV5" s="6" t="s">
        <v>10571</v>
      </c>
      <c r="MLW5" s="6" t="s">
        <v>10572</v>
      </c>
      <c r="MLX5" s="6" t="s">
        <v>10573</v>
      </c>
      <c r="MLY5" s="6" t="s">
        <v>10574</v>
      </c>
      <c r="MLZ5" s="6" t="s">
        <v>10575</v>
      </c>
      <c r="MMA5" s="6" t="s">
        <v>10576</v>
      </c>
      <c r="MMB5" s="6" t="s">
        <v>10577</v>
      </c>
      <c r="MMC5" s="6" t="s">
        <v>10578</v>
      </c>
      <c r="MMD5" s="6" t="s">
        <v>10579</v>
      </c>
      <c r="MME5" s="6" t="s">
        <v>10580</v>
      </c>
      <c r="MMF5" s="6" t="s">
        <v>10581</v>
      </c>
      <c r="MMG5" s="6" t="s">
        <v>10582</v>
      </c>
      <c r="MMH5" s="6" t="s">
        <v>10583</v>
      </c>
      <c r="MMI5" s="6" t="s">
        <v>10584</v>
      </c>
      <c r="MMJ5" s="6" t="s">
        <v>10585</v>
      </c>
      <c r="MMK5" s="6" t="s">
        <v>10586</v>
      </c>
      <c r="MML5" s="6" t="s">
        <v>10587</v>
      </c>
      <c r="MMM5" s="6" t="s">
        <v>10588</v>
      </c>
      <c r="MMN5" s="6" t="s">
        <v>10589</v>
      </c>
      <c r="MMO5" s="6" t="s">
        <v>10590</v>
      </c>
      <c r="MMP5" s="6" t="s">
        <v>10591</v>
      </c>
      <c r="MMQ5" s="6" t="s">
        <v>10592</v>
      </c>
      <c r="MMR5" s="6" t="s">
        <v>10593</v>
      </c>
      <c r="MMS5" s="6" t="s">
        <v>10594</v>
      </c>
      <c r="MMT5" s="6" t="s">
        <v>10595</v>
      </c>
      <c r="MMU5" s="6" t="s">
        <v>10596</v>
      </c>
      <c r="MMV5" s="6" t="s">
        <v>10597</v>
      </c>
      <c r="MMW5" s="6" t="s">
        <v>10598</v>
      </c>
      <c r="MMX5" s="6" t="s">
        <v>10599</v>
      </c>
      <c r="MMY5" s="6" t="s">
        <v>10600</v>
      </c>
      <c r="MMZ5" s="6" t="s">
        <v>10601</v>
      </c>
      <c r="MNA5" s="6" t="s">
        <v>10602</v>
      </c>
      <c r="MNB5" s="6" t="s">
        <v>10603</v>
      </c>
      <c r="MNC5" s="6" t="s">
        <v>10604</v>
      </c>
      <c r="MND5" s="6" t="s">
        <v>10605</v>
      </c>
      <c r="MNE5" s="6" t="s">
        <v>10606</v>
      </c>
      <c r="MNF5" s="6" t="s">
        <v>10607</v>
      </c>
      <c r="MNG5" s="6" t="s">
        <v>10608</v>
      </c>
      <c r="MNH5" s="6" t="s">
        <v>10609</v>
      </c>
      <c r="MNI5" s="6" t="s">
        <v>10610</v>
      </c>
      <c r="MNJ5" s="6" t="s">
        <v>10611</v>
      </c>
      <c r="MNK5" s="6" t="s">
        <v>10612</v>
      </c>
      <c r="MNL5" s="6" t="s">
        <v>10613</v>
      </c>
      <c r="MNM5" s="6" t="s">
        <v>10614</v>
      </c>
      <c r="MNN5" s="6" t="s">
        <v>10615</v>
      </c>
      <c r="MNO5" s="6" t="s">
        <v>10616</v>
      </c>
      <c r="MNP5" s="6" t="s">
        <v>10617</v>
      </c>
      <c r="MNQ5" s="6" t="s">
        <v>10618</v>
      </c>
      <c r="MNR5" s="6" t="s">
        <v>10619</v>
      </c>
      <c r="MNS5" s="6" t="s">
        <v>10620</v>
      </c>
      <c r="MNT5" s="6" t="s">
        <v>10621</v>
      </c>
      <c r="MNU5" s="6" t="s">
        <v>10622</v>
      </c>
      <c r="MNV5" s="6" t="s">
        <v>10623</v>
      </c>
      <c r="MNW5" s="6" t="s">
        <v>10624</v>
      </c>
      <c r="MNX5" s="6" t="s">
        <v>10625</v>
      </c>
      <c r="MNY5" s="6" t="s">
        <v>10626</v>
      </c>
      <c r="MNZ5" s="6" t="s">
        <v>10627</v>
      </c>
      <c r="MOA5" s="6" t="s">
        <v>10628</v>
      </c>
      <c r="MOB5" s="6" t="s">
        <v>10629</v>
      </c>
      <c r="MOC5" s="6" t="s">
        <v>10630</v>
      </c>
      <c r="MOD5" s="6" t="s">
        <v>10631</v>
      </c>
      <c r="MOE5" s="6" t="s">
        <v>10632</v>
      </c>
      <c r="MOF5" s="6" t="s">
        <v>10633</v>
      </c>
      <c r="MOG5" s="6" t="s">
        <v>10634</v>
      </c>
      <c r="MOH5" s="6" t="s">
        <v>10635</v>
      </c>
      <c r="MOI5" s="6" t="s">
        <v>10636</v>
      </c>
      <c r="MOJ5" s="6" t="s">
        <v>10637</v>
      </c>
      <c r="MOK5" s="6" t="s">
        <v>10638</v>
      </c>
      <c r="MOL5" s="6" t="s">
        <v>10639</v>
      </c>
      <c r="MOM5" s="6" t="s">
        <v>10640</v>
      </c>
      <c r="MON5" s="6" t="s">
        <v>10641</v>
      </c>
      <c r="MOO5" s="6" t="s">
        <v>10642</v>
      </c>
      <c r="MOP5" s="6" t="s">
        <v>10643</v>
      </c>
      <c r="MOQ5" s="6" t="s">
        <v>10644</v>
      </c>
      <c r="MOR5" s="6" t="s">
        <v>10645</v>
      </c>
      <c r="MOS5" s="6" t="s">
        <v>10646</v>
      </c>
      <c r="MOT5" s="6" t="s">
        <v>10647</v>
      </c>
      <c r="MOU5" s="6" t="s">
        <v>10648</v>
      </c>
      <c r="MOV5" s="6" t="s">
        <v>10649</v>
      </c>
      <c r="MOW5" s="6" t="s">
        <v>10650</v>
      </c>
      <c r="MOX5" s="6" t="s">
        <v>10651</v>
      </c>
      <c r="MOY5" s="6" t="s">
        <v>10652</v>
      </c>
      <c r="MOZ5" s="6" t="s">
        <v>10653</v>
      </c>
      <c r="MPA5" s="6" t="s">
        <v>10654</v>
      </c>
      <c r="MPB5" s="6" t="s">
        <v>10655</v>
      </c>
      <c r="MPC5" s="6" t="s">
        <v>10656</v>
      </c>
      <c r="MPD5" s="6" t="s">
        <v>10657</v>
      </c>
      <c r="MPE5" s="6" t="s">
        <v>10658</v>
      </c>
      <c r="MPF5" s="6" t="s">
        <v>10659</v>
      </c>
      <c r="MPG5" s="6" t="s">
        <v>10660</v>
      </c>
      <c r="MPH5" s="6" t="s">
        <v>10661</v>
      </c>
      <c r="MPI5" s="6" t="s">
        <v>10662</v>
      </c>
      <c r="MPJ5" s="6" t="s">
        <v>10663</v>
      </c>
      <c r="MPK5" s="6" t="s">
        <v>10664</v>
      </c>
      <c r="MPL5" s="6" t="s">
        <v>10665</v>
      </c>
      <c r="MPM5" s="6" t="s">
        <v>10666</v>
      </c>
      <c r="MPN5" s="6" t="s">
        <v>10667</v>
      </c>
      <c r="MPO5" s="6" t="s">
        <v>10668</v>
      </c>
      <c r="MPP5" s="6" t="s">
        <v>10669</v>
      </c>
      <c r="MPQ5" s="6" t="s">
        <v>10670</v>
      </c>
      <c r="MPR5" s="6" t="s">
        <v>10671</v>
      </c>
      <c r="MPS5" s="6" t="s">
        <v>10672</v>
      </c>
      <c r="MPT5" s="6" t="s">
        <v>10673</v>
      </c>
      <c r="MPU5" s="6" t="s">
        <v>10674</v>
      </c>
      <c r="MPV5" s="6" t="s">
        <v>10675</v>
      </c>
      <c r="MPW5" s="6" t="s">
        <v>10676</v>
      </c>
      <c r="MPX5" s="6" t="s">
        <v>10677</v>
      </c>
      <c r="MPY5" s="6" t="s">
        <v>10678</v>
      </c>
      <c r="MPZ5" s="6" t="s">
        <v>10679</v>
      </c>
      <c r="MQA5" s="6" t="s">
        <v>10680</v>
      </c>
      <c r="MQB5" s="6" t="s">
        <v>10681</v>
      </c>
      <c r="MQC5" s="6" t="s">
        <v>10682</v>
      </c>
      <c r="MQD5" s="6" t="s">
        <v>10683</v>
      </c>
      <c r="MQE5" s="6" t="s">
        <v>10684</v>
      </c>
      <c r="MQF5" s="6" t="s">
        <v>10685</v>
      </c>
      <c r="MQG5" s="6" t="s">
        <v>10686</v>
      </c>
      <c r="MQH5" s="6" t="s">
        <v>10687</v>
      </c>
      <c r="MQI5" s="6" t="s">
        <v>10688</v>
      </c>
      <c r="MQJ5" s="6" t="s">
        <v>10689</v>
      </c>
      <c r="MQK5" s="6" t="s">
        <v>10690</v>
      </c>
      <c r="MQL5" s="6" t="s">
        <v>10691</v>
      </c>
      <c r="MQM5" s="6" t="s">
        <v>10692</v>
      </c>
      <c r="MQN5" s="6" t="s">
        <v>10693</v>
      </c>
      <c r="MQO5" s="6" t="s">
        <v>10694</v>
      </c>
      <c r="MQP5" s="6" t="s">
        <v>10695</v>
      </c>
      <c r="MQQ5" s="6" t="s">
        <v>10696</v>
      </c>
      <c r="MQR5" s="6" t="s">
        <v>10697</v>
      </c>
      <c r="MQS5" s="6" t="s">
        <v>10698</v>
      </c>
      <c r="MQT5" s="6" t="s">
        <v>10699</v>
      </c>
      <c r="MQU5" s="6" t="s">
        <v>10700</v>
      </c>
      <c r="MQV5" s="6" t="s">
        <v>10701</v>
      </c>
      <c r="MQW5" s="6" t="s">
        <v>10702</v>
      </c>
      <c r="MQX5" s="6" t="s">
        <v>10703</v>
      </c>
      <c r="MQY5" s="6" t="s">
        <v>10704</v>
      </c>
      <c r="MQZ5" s="6" t="s">
        <v>10705</v>
      </c>
      <c r="MRA5" s="6" t="s">
        <v>10706</v>
      </c>
      <c r="MRB5" s="6" t="s">
        <v>10707</v>
      </c>
      <c r="MRC5" s="6" t="s">
        <v>10708</v>
      </c>
      <c r="MRD5" s="6" t="s">
        <v>10709</v>
      </c>
      <c r="MRE5" s="6" t="s">
        <v>10710</v>
      </c>
      <c r="MRF5" s="6" t="s">
        <v>10711</v>
      </c>
      <c r="MRG5" s="6" t="s">
        <v>10712</v>
      </c>
      <c r="MRH5" s="6" t="s">
        <v>10713</v>
      </c>
      <c r="MRI5" s="6" t="s">
        <v>10714</v>
      </c>
      <c r="MRJ5" s="6" t="s">
        <v>10715</v>
      </c>
      <c r="MRK5" s="6" t="s">
        <v>10716</v>
      </c>
      <c r="MRL5" s="6" t="s">
        <v>10717</v>
      </c>
      <c r="MRM5" s="6" t="s">
        <v>10718</v>
      </c>
      <c r="MRN5" s="6" t="s">
        <v>10719</v>
      </c>
      <c r="MRO5" s="6" t="s">
        <v>10720</v>
      </c>
      <c r="MRP5" s="6" t="s">
        <v>10721</v>
      </c>
      <c r="MRQ5" s="6" t="s">
        <v>10722</v>
      </c>
      <c r="MRR5" s="6" t="s">
        <v>10723</v>
      </c>
      <c r="MRS5" s="6" t="s">
        <v>10724</v>
      </c>
      <c r="MRT5" s="6" t="s">
        <v>10725</v>
      </c>
      <c r="MRU5" s="6" t="s">
        <v>10726</v>
      </c>
      <c r="MRV5" s="6" t="s">
        <v>10727</v>
      </c>
      <c r="MRW5" s="6" t="s">
        <v>10728</v>
      </c>
      <c r="MRX5" s="6" t="s">
        <v>10729</v>
      </c>
      <c r="MRY5" s="6" t="s">
        <v>10730</v>
      </c>
      <c r="MRZ5" s="6" t="s">
        <v>10731</v>
      </c>
      <c r="MSA5" s="6" t="s">
        <v>10732</v>
      </c>
      <c r="MSB5" s="6" t="s">
        <v>10733</v>
      </c>
      <c r="MSC5" s="6" t="s">
        <v>10734</v>
      </c>
      <c r="MSD5" s="6" t="s">
        <v>10735</v>
      </c>
      <c r="MSE5" s="6" t="s">
        <v>10736</v>
      </c>
      <c r="MSF5" s="6" t="s">
        <v>10737</v>
      </c>
      <c r="MSG5" s="6" t="s">
        <v>10738</v>
      </c>
      <c r="MSH5" s="6" t="s">
        <v>10739</v>
      </c>
      <c r="MSI5" s="6" t="s">
        <v>10740</v>
      </c>
      <c r="MSJ5" s="6" t="s">
        <v>10741</v>
      </c>
      <c r="MSK5" s="6" t="s">
        <v>10742</v>
      </c>
      <c r="MSL5" s="6" t="s">
        <v>10743</v>
      </c>
      <c r="MSM5" s="6" t="s">
        <v>10744</v>
      </c>
      <c r="MSN5" s="6" t="s">
        <v>10745</v>
      </c>
      <c r="MSO5" s="6" t="s">
        <v>10746</v>
      </c>
      <c r="MSP5" s="6" t="s">
        <v>10747</v>
      </c>
      <c r="MSQ5" s="6" t="s">
        <v>10748</v>
      </c>
      <c r="MSR5" s="6" t="s">
        <v>10749</v>
      </c>
      <c r="MSS5" s="6" t="s">
        <v>10750</v>
      </c>
      <c r="MST5" s="6" t="s">
        <v>10751</v>
      </c>
      <c r="MSU5" s="6" t="s">
        <v>10752</v>
      </c>
      <c r="MSV5" s="6" t="s">
        <v>10753</v>
      </c>
      <c r="MSW5" s="6" t="s">
        <v>10754</v>
      </c>
      <c r="MSX5" s="6" t="s">
        <v>10755</v>
      </c>
      <c r="MSY5" s="6" t="s">
        <v>10756</v>
      </c>
      <c r="MSZ5" s="6" t="s">
        <v>10757</v>
      </c>
      <c r="MTA5" s="6" t="s">
        <v>10758</v>
      </c>
      <c r="MTB5" s="6" t="s">
        <v>10759</v>
      </c>
      <c r="MTC5" s="6" t="s">
        <v>10760</v>
      </c>
      <c r="MTD5" s="6" t="s">
        <v>10761</v>
      </c>
      <c r="MTE5" s="6" t="s">
        <v>10762</v>
      </c>
      <c r="MTF5" s="6" t="s">
        <v>10763</v>
      </c>
      <c r="MTG5" s="6" t="s">
        <v>10764</v>
      </c>
      <c r="MTH5" s="6" t="s">
        <v>10765</v>
      </c>
      <c r="MTI5" s="6" t="s">
        <v>10766</v>
      </c>
      <c r="MTJ5" s="6" t="s">
        <v>10767</v>
      </c>
      <c r="MTK5" s="6" t="s">
        <v>10768</v>
      </c>
      <c r="MTL5" s="6" t="s">
        <v>10769</v>
      </c>
      <c r="MTM5" s="6" t="s">
        <v>10770</v>
      </c>
      <c r="MTN5" s="6" t="s">
        <v>10771</v>
      </c>
      <c r="MTO5" s="6" t="s">
        <v>10772</v>
      </c>
      <c r="MTP5" s="6" t="s">
        <v>10773</v>
      </c>
      <c r="MTQ5" s="6" t="s">
        <v>10774</v>
      </c>
      <c r="MTR5" s="6" t="s">
        <v>10775</v>
      </c>
      <c r="MTS5" s="6" t="s">
        <v>10776</v>
      </c>
      <c r="MTT5" s="6" t="s">
        <v>10777</v>
      </c>
      <c r="MTU5" s="6" t="s">
        <v>10778</v>
      </c>
      <c r="MTV5" s="6" t="s">
        <v>10779</v>
      </c>
      <c r="MTW5" s="6" t="s">
        <v>10780</v>
      </c>
      <c r="MTX5" s="6" t="s">
        <v>10781</v>
      </c>
      <c r="MTY5" s="6" t="s">
        <v>10782</v>
      </c>
      <c r="MTZ5" s="6" t="s">
        <v>10783</v>
      </c>
      <c r="MUA5" s="6" t="s">
        <v>10784</v>
      </c>
      <c r="MUB5" s="6" t="s">
        <v>10785</v>
      </c>
      <c r="MUC5" s="6" t="s">
        <v>10786</v>
      </c>
      <c r="MUD5" s="6" t="s">
        <v>10787</v>
      </c>
      <c r="MUE5" s="6" t="s">
        <v>10788</v>
      </c>
      <c r="MUF5" s="6" t="s">
        <v>10789</v>
      </c>
      <c r="MUG5" s="6" t="s">
        <v>10790</v>
      </c>
      <c r="MUH5" s="6" t="s">
        <v>10791</v>
      </c>
      <c r="MUI5" s="6" t="s">
        <v>10792</v>
      </c>
      <c r="MUJ5" s="6" t="s">
        <v>10793</v>
      </c>
      <c r="MUK5" s="6" t="s">
        <v>10794</v>
      </c>
      <c r="MUL5" s="6" t="s">
        <v>10795</v>
      </c>
      <c r="MUM5" s="6" t="s">
        <v>10796</v>
      </c>
      <c r="MUN5" s="6" t="s">
        <v>10797</v>
      </c>
      <c r="MUO5" s="6" t="s">
        <v>10798</v>
      </c>
      <c r="MUP5" s="6" t="s">
        <v>10799</v>
      </c>
      <c r="MUQ5" s="6" t="s">
        <v>10800</v>
      </c>
      <c r="MUR5" s="6" t="s">
        <v>10801</v>
      </c>
      <c r="MUS5" s="6" t="s">
        <v>10802</v>
      </c>
      <c r="MUT5" s="6" t="s">
        <v>10803</v>
      </c>
      <c r="MUU5" s="6" t="s">
        <v>10804</v>
      </c>
      <c r="MUV5" s="6" t="s">
        <v>10805</v>
      </c>
      <c r="MUW5" s="6" t="s">
        <v>10806</v>
      </c>
      <c r="MUX5" s="6" t="s">
        <v>10807</v>
      </c>
      <c r="MUY5" s="6" t="s">
        <v>10808</v>
      </c>
      <c r="MUZ5" s="6" t="s">
        <v>10809</v>
      </c>
      <c r="MVA5" s="6" t="s">
        <v>10810</v>
      </c>
      <c r="MVB5" s="6" t="s">
        <v>10811</v>
      </c>
      <c r="MVC5" s="6" t="s">
        <v>10812</v>
      </c>
      <c r="MVD5" s="6" t="s">
        <v>10813</v>
      </c>
      <c r="MVE5" s="6" t="s">
        <v>10814</v>
      </c>
      <c r="MVF5" s="6" t="s">
        <v>10815</v>
      </c>
      <c r="MVG5" s="6" t="s">
        <v>10816</v>
      </c>
      <c r="MVH5" s="6" t="s">
        <v>10817</v>
      </c>
      <c r="MVI5" s="6" t="s">
        <v>10818</v>
      </c>
      <c r="MVJ5" s="6" t="s">
        <v>10819</v>
      </c>
      <c r="MVK5" s="6" t="s">
        <v>10820</v>
      </c>
      <c r="MVL5" s="6" t="s">
        <v>10821</v>
      </c>
      <c r="MVM5" s="6" t="s">
        <v>10822</v>
      </c>
      <c r="MVN5" s="6" t="s">
        <v>10823</v>
      </c>
      <c r="MVO5" s="6" t="s">
        <v>10824</v>
      </c>
      <c r="MVP5" s="6" t="s">
        <v>10825</v>
      </c>
      <c r="MVQ5" s="6" t="s">
        <v>10826</v>
      </c>
      <c r="MVR5" s="6" t="s">
        <v>10827</v>
      </c>
      <c r="MVS5" s="6" t="s">
        <v>10828</v>
      </c>
      <c r="MVT5" s="6" t="s">
        <v>10829</v>
      </c>
      <c r="MVU5" s="6" t="s">
        <v>10830</v>
      </c>
      <c r="MVV5" s="6" t="s">
        <v>10831</v>
      </c>
      <c r="MVW5" s="6" t="s">
        <v>10832</v>
      </c>
      <c r="MVX5" s="6" t="s">
        <v>10833</v>
      </c>
      <c r="MVY5" s="6" t="s">
        <v>10834</v>
      </c>
      <c r="MVZ5" s="6" t="s">
        <v>10835</v>
      </c>
      <c r="MWA5" s="6" t="s">
        <v>10836</v>
      </c>
      <c r="MWB5" s="6" t="s">
        <v>10837</v>
      </c>
      <c r="MWC5" s="6" t="s">
        <v>10838</v>
      </c>
      <c r="MWD5" s="6" t="s">
        <v>10839</v>
      </c>
      <c r="MWE5" s="6" t="s">
        <v>10840</v>
      </c>
      <c r="MWF5" s="6" t="s">
        <v>10841</v>
      </c>
      <c r="MWG5" s="6" t="s">
        <v>10842</v>
      </c>
      <c r="MWH5" s="6" t="s">
        <v>10843</v>
      </c>
      <c r="MWI5" s="6" t="s">
        <v>10844</v>
      </c>
      <c r="MWJ5" s="6" t="s">
        <v>10845</v>
      </c>
      <c r="MWK5" s="6" t="s">
        <v>10846</v>
      </c>
      <c r="MWL5" s="6" t="s">
        <v>10847</v>
      </c>
      <c r="MWM5" s="6" t="s">
        <v>10848</v>
      </c>
      <c r="MWN5" s="6" t="s">
        <v>10849</v>
      </c>
      <c r="MWO5" s="6" t="s">
        <v>10850</v>
      </c>
      <c r="MWP5" s="6" t="s">
        <v>10851</v>
      </c>
      <c r="MWQ5" s="6" t="s">
        <v>10852</v>
      </c>
      <c r="MWR5" s="6" t="s">
        <v>10853</v>
      </c>
      <c r="MWS5" s="6" t="s">
        <v>10854</v>
      </c>
      <c r="MWT5" s="6" t="s">
        <v>10855</v>
      </c>
      <c r="MWU5" s="6" t="s">
        <v>10856</v>
      </c>
      <c r="MWV5" s="6" t="s">
        <v>10857</v>
      </c>
      <c r="MWW5" s="6" t="s">
        <v>10858</v>
      </c>
      <c r="MWX5" s="6" t="s">
        <v>10859</v>
      </c>
      <c r="MWY5" s="6" t="s">
        <v>10860</v>
      </c>
      <c r="MWZ5" s="6" t="s">
        <v>10861</v>
      </c>
      <c r="MXA5" s="6" t="s">
        <v>10862</v>
      </c>
      <c r="MXB5" s="6" t="s">
        <v>10863</v>
      </c>
      <c r="MXC5" s="6" t="s">
        <v>10864</v>
      </c>
      <c r="MXD5" s="6" t="s">
        <v>10865</v>
      </c>
      <c r="MXE5" s="6" t="s">
        <v>10866</v>
      </c>
      <c r="MXF5" s="6" t="s">
        <v>10867</v>
      </c>
      <c r="MXG5" s="6" t="s">
        <v>10868</v>
      </c>
      <c r="MXH5" s="6" t="s">
        <v>10869</v>
      </c>
      <c r="MXI5" s="6" t="s">
        <v>10870</v>
      </c>
      <c r="MXJ5" s="6" t="s">
        <v>10871</v>
      </c>
      <c r="MXK5" s="6" t="s">
        <v>10872</v>
      </c>
      <c r="MXL5" s="6" t="s">
        <v>10873</v>
      </c>
      <c r="MXM5" s="6" t="s">
        <v>10874</v>
      </c>
      <c r="MXN5" s="6" t="s">
        <v>10875</v>
      </c>
      <c r="MXO5" s="6" t="s">
        <v>10876</v>
      </c>
      <c r="MXP5" s="6" t="s">
        <v>10877</v>
      </c>
      <c r="MXQ5" s="6" t="s">
        <v>10878</v>
      </c>
      <c r="MXR5" s="6" t="s">
        <v>10879</v>
      </c>
      <c r="MXS5" s="6" t="s">
        <v>10880</v>
      </c>
      <c r="MXT5" s="6" t="s">
        <v>10881</v>
      </c>
      <c r="MXU5" s="6" t="s">
        <v>10882</v>
      </c>
      <c r="MXV5" s="6" t="s">
        <v>10883</v>
      </c>
      <c r="MXW5" s="6" t="s">
        <v>10884</v>
      </c>
      <c r="MXX5" s="6" t="s">
        <v>10885</v>
      </c>
      <c r="MXY5" s="6" t="s">
        <v>10886</v>
      </c>
      <c r="MXZ5" s="6" t="s">
        <v>10887</v>
      </c>
      <c r="MYA5" s="6" t="s">
        <v>10888</v>
      </c>
      <c r="MYB5" s="6" t="s">
        <v>10889</v>
      </c>
      <c r="MYC5" s="6" t="s">
        <v>10890</v>
      </c>
      <c r="MYD5" s="6" t="s">
        <v>10891</v>
      </c>
      <c r="MYE5" s="6" t="s">
        <v>10892</v>
      </c>
      <c r="MYF5" s="6" t="s">
        <v>10893</v>
      </c>
      <c r="MYG5" s="6" t="s">
        <v>10894</v>
      </c>
      <c r="MYH5" s="6" t="s">
        <v>10895</v>
      </c>
      <c r="MYI5" s="6" t="s">
        <v>10896</v>
      </c>
      <c r="MYJ5" s="6" t="s">
        <v>10897</v>
      </c>
      <c r="MYK5" s="6" t="s">
        <v>10898</v>
      </c>
      <c r="MYL5" s="6" t="s">
        <v>10899</v>
      </c>
      <c r="MYM5" s="6" t="s">
        <v>10900</v>
      </c>
      <c r="MYN5" s="6" t="s">
        <v>10901</v>
      </c>
      <c r="MYO5" s="6" t="s">
        <v>10902</v>
      </c>
      <c r="MYP5" s="6" t="s">
        <v>10903</v>
      </c>
      <c r="MYQ5" s="6" t="s">
        <v>10904</v>
      </c>
      <c r="MYR5" s="6" t="s">
        <v>10905</v>
      </c>
      <c r="MYS5" s="6" t="s">
        <v>10906</v>
      </c>
      <c r="MYT5" s="6" t="s">
        <v>10907</v>
      </c>
      <c r="MYU5" s="6" t="s">
        <v>10908</v>
      </c>
      <c r="MYV5" s="6" t="s">
        <v>10909</v>
      </c>
      <c r="MYW5" s="6" t="s">
        <v>10910</v>
      </c>
      <c r="MYX5" s="6" t="s">
        <v>10911</v>
      </c>
      <c r="MYY5" s="6" t="s">
        <v>10912</v>
      </c>
      <c r="MYZ5" s="6" t="s">
        <v>10913</v>
      </c>
      <c r="MZA5" s="6" t="s">
        <v>10914</v>
      </c>
      <c r="MZB5" s="6" t="s">
        <v>10915</v>
      </c>
      <c r="MZC5" s="6" t="s">
        <v>10916</v>
      </c>
      <c r="MZD5" s="6" t="s">
        <v>10917</v>
      </c>
      <c r="MZE5" s="6" t="s">
        <v>10918</v>
      </c>
      <c r="MZF5" s="6" t="s">
        <v>10919</v>
      </c>
      <c r="MZG5" s="6" t="s">
        <v>10920</v>
      </c>
      <c r="MZH5" s="6" t="s">
        <v>10921</v>
      </c>
      <c r="MZI5" s="6" t="s">
        <v>10922</v>
      </c>
      <c r="MZJ5" s="6" t="s">
        <v>10923</v>
      </c>
      <c r="MZK5" s="6" t="s">
        <v>10924</v>
      </c>
      <c r="MZL5" s="6" t="s">
        <v>10925</v>
      </c>
      <c r="MZM5" s="6" t="s">
        <v>10926</v>
      </c>
      <c r="MZN5" s="6" t="s">
        <v>10927</v>
      </c>
      <c r="MZO5" s="6" t="s">
        <v>10928</v>
      </c>
      <c r="MZP5" s="6" t="s">
        <v>10929</v>
      </c>
      <c r="MZQ5" s="6" t="s">
        <v>10930</v>
      </c>
      <c r="MZR5" s="6" t="s">
        <v>10931</v>
      </c>
      <c r="MZS5" s="6" t="s">
        <v>10932</v>
      </c>
      <c r="MZT5" s="6" t="s">
        <v>10933</v>
      </c>
      <c r="MZU5" s="6" t="s">
        <v>10934</v>
      </c>
      <c r="MZV5" s="6" t="s">
        <v>10935</v>
      </c>
      <c r="MZW5" s="6" t="s">
        <v>10936</v>
      </c>
      <c r="MZX5" s="6" t="s">
        <v>10937</v>
      </c>
      <c r="MZY5" s="6" t="s">
        <v>10938</v>
      </c>
      <c r="MZZ5" s="6" t="s">
        <v>10939</v>
      </c>
      <c r="NAA5" s="6" t="s">
        <v>10940</v>
      </c>
      <c r="NAB5" s="6" t="s">
        <v>10941</v>
      </c>
      <c r="NAC5" s="6" t="s">
        <v>10942</v>
      </c>
      <c r="NAD5" s="6" t="s">
        <v>10943</v>
      </c>
      <c r="NAE5" s="6" t="s">
        <v>10944</v>
      </c>
      <c r="NAF5" s="6" t="s">
        <v>10945</v>
      </c>
      <c r="NAG5" s="6" t="s">
        <v>10946</v>
      </c>
      <c r="NAH5" s="6" t="s">
        <v>10947</v>
      </c>
      <c r="NAI5" s="6" t="s">
        <v>10948</v>
      </c>
      <c r="NAJ5" s="6" t="s">
        <v>10949</v>
      </c>
      <c r="NAK5" s="6" t="s">
        <v>10950</v>
      </c>
      <c r="NAL5" s="6" t="s">
        <v>10951</v>
      </c>
      <c r="NAM5" s="6" t="s">
        <v>10952</v>
      </c>
      <c r="NAN5" s="6" t="s">
        <v>10953</v>
      </c>
      <c r="NAO5" s="6" t="s">
        <v>10954</v>
      </c>
      <c r="NAP5" s="6" t="s">
        <v>10955</v>
      </c>
      <c r="NAQ5" s="6" t="s">
        <v>10956</v>
      </c>
      <c r="NAR5" s="6" t="s">
        <v>10957</v>
      </c>
      <c r="NAS5" s="6" t="s">
        <v>10958</v>
      </c>
      <c r="NAT5" s="6" t="s">
        <v>10959</v>
      </c>
      <c r="NAU5" s="6" t="s">
        <v>10960</v>
      </c>
      <c r="NAV5" s="6" t="s">
        <v>10961</v>
      </c>
      <c r="NAW5" s="6" t="s">
        <v>10962</v>
      </c>
      <c r="NAX5" s="6" t="s">
        <v>10963</v>
      </c>
      <c r="NAY5" s="6" t="s">
        <v>10964</v>
      </c>
      <c r="NAZ5" s="6" t="s">
        <v>10965</v>
      </c>
      <c r="NBA5" s="6" t="s">
        <v>10966</v>
      </c>
      <c r="NBB5" s="6" t="s">
        <v>10967</v>
      </c>
      <c r="NBC5" s="6" t="s">
        <v>10968</v>
      </c>
      <c r="NBD5" s="6" t="s">
        <v>10969</v>
      </c>
      <c r="NBE5" s="6" t="s">
        <v>10970</v>
      </c>
      <c r="NBF5" s="6" t="s">
        <v>10971</v>
      </c>
      <c r="NBG5" s="6" t="s">
        <v>10972</v>
      </c>
      <c r="NBH5" s="6" t="s">
        <v>10973</v>
      </c>
      <c r="NBI5" s="6" t="s">
        <v>10974</v>
      </c>
      <c r="NBJ5" s="6" t="s">
        <v>10975</v>
      </c>
      <c r="NBK5" s="6" t="s">
        <v>10976</v>
      </c>
      <c r="NBL5" s="6" t="s">
        <v>10977</v>
      </c>
      <c r="NBM5" s="6" t="s">
        <v>10978</v>
      </c>
      <c r="NBN5" s="6" t="s">
        <v>10979</v>
      </c>
      <c r="NBO5" s="6" t="s">
        <v>10980</v>
      </c>
      <c r="NBP5" s="6" t="s">
        <v>10981</v>
      </c>
      <c r="NBQ5" s="6" t="s">
        <v>10982</v>
      </c>
      <c r="NBR5" s="6" t="s">
        <v>10983</v>
      </c>
      <c r="NBS5" s="6" t="s">
        <v>10984</v>
      </c>
      <c r="NBT5" s="6" t="s">
        <v>10985</v>
      </c>
      <c r="NBU5" s="6" t="s">
        <v>10986</v>
      </c>
      <c r="NBV5" s="6" t="s">
        <v>10987</v>
      </c>
      <c r="NBW5" s="6" t="s">
        <v>10988</v>
      </c>
      <c r="NBX5" s="6" t="s">
        <v>10989</v>
      </c>
      <c r="NBY5" s="6" t="s">
        <v>10990</v>
      </c>
      <c r="NBZ5" s="6" t="s">
        <v>10991</v>
      </c>
      <c r="NCA5" s="6" t="s">
        <v>10992</v>
      </c>
      <c r="NCB5" s="6" t="s">
        <v>10993</v>
      </c>
      <c r="NCC5" s="6" t="s">
        <v>10994</v>
      </c>
      <c r="NCD5" s="6" t="s">
        <v>10995</v>
      </c>
      <c r="NCE5" s="6" t="s">
        <v>10996</v>
      </c>
      <c r="NCF5" s="6" t="s">
        <v>10997</v>
      </c>
      <c r="NCG5" s="6" t="s">
        <v>10998</v>
      </c>
      <c r="NCH5" s="6" t="s">
        <v>10999</v>
      </c>
      <c r="NCI5" s="6" t="s">
        <v>11000</v>
      </c>
      <c r="NCJ5" s="6" t="s">
        <v>11001</v>
      </c>
      <c r="NCK5" s="6" t="s">
        <v>11002</v>
      </c>
      <c r="NCL5" s="6" t="s">
        <v>11003</v>
      </c>
      <c r="NCM5" s="6" t="s">
        <v>11004</v>
      </c>
      <c r="NCN5" s="6" t="s">
        <v>11005</v>
      </c>
      <c r="NCO5" s="6" t="s">
        <v>11006</v>
      </c>
      <c r="NCP5" s="6" t="s">
        <v>11007</v>
      </c>
      <c r="NCQ5" s="6" t="s">
        <v>11008</v>
      </c>
      <c r="NCR5" s="6" t="s">
        <v>11009</v>
      </c>
      <c r="NCS5" s="6" t="s">
        <v>11010</v>
      </c>
      <c r="NCT5" s="6" t="s">
        <v>11011</v>
      </c>
      <c r="NCU5" s="6" t="s">
        <v>11012</v>
      </c>
      <c r="NCV5" s="6" t="s">
        <v>11013</v>
      </c>
      <c r="NCW5" s="6" t="s">
        <v>11014</v>
      </c>
      <c r="NCX5" s="6" t="s">
        <v>11015</v>
      </c>
      <c r="NCY5" s="6" t="s">
        <v>11016</v>
      </c>
      <c r="NCZ5" s="6" t="s">
        <v>11017</v>
      </c>
      <c r="NDA5" s="6" t="s">
        <v>11018</v>
      </c>
      <c r="NDB5" s="6" t="s">
        <v>11019</v>
      </c>
      <c r="NDC5" s="6" t="s">
        <v>11020</v>
      </c>
      <c r="NDD5" s="6" t="s">
        <v>11021</v>
      </c>
      <c r="NDE5" s="6" t="s">
        <v>11022</v>
      </c>
      <c r="NDF5" s="6" t="s">
        <v>11023</v>
      </c>
      <c r="NDG5" s="6" t="s">
        <v>11024</v>
      </c>
      <c r="NDH5" s="6" t="s">
        <v>11025</v>
      </c>
      <c r="NDI5" s="6" t="s">
        <v>11026</v>
      </c>
      <c r="NDJ5" s="6" t="s">
        <v>11027</v>
      </c>
      <c r="NDK5" s="6" t="s">
        <v>11028</v>
      </c>
      <c r="NDL5" s="6" t="s">
        <v>11029</v>
      </c>
      <c r="NDM5" s="6" t="s">
        <v>11030</v>
      </c>
      <c r="NDN5" s="6" t="s">
        <v>11031</v>
      </c>
      <c r="NDO5" s="6" t="s">
        <v>11032</v>
      </c>
      <c r="NDP5" s="6" t="s">
        <v>11033</v>
      </c>
      <c r="NDQ5" s="6" t="s">
        <v>11034</v>
      </c>
      <c r="NDR5" s="6" t="s">
        <v>11035</v>
      </c>
      <c r="NDS5" s="6" t="s">
        <v>11036</v>
      </c>
      <c r="NDT5" s="6" t="s">
        <v>11037</v>
      </c>
      <c r="NDU5" s="6" t="s">
        <v>11038</v>
      </c>
      <c r="NDV5" s="6" t="s">
        <v>11039</v>
      </c>
      <c r="NDW5" s="6" t="s">
        <v>11040</v>
      </c>
      <c r="NDX5" s="6" t="s">
        <v>11041</v>
      </c>
      <c r="NDY5" s="6" t="s">
        <v>11042</v>
      </c>
      <c r="NDZ5" s="6" t="s">
        <v>11043</v>
      </c>
      <c r="NEA5" s="6" t="s">
        <v>11044</v>
      </c>
      <c r="NEB5" s="6" t="s">
        <v>11045</v>
      </c>
      <c r="NEC5" s="6" t="s">
        <v>11046</v>
      </c>
      <c r="NED5" s="6" t="s">
        <v>11047</v>
      </c>
      <c r="NEE5" s="6" t="s">
        <v>11048</v>
      </c>
      <c r="NEF5" s="6" t="s">
        <v>11049</v>
      </c>
      <c r="NEG5" s="6" t="s">
        <v>11050</v>
      </c>
      <c r="NEH5" s="6" t="s">
        <v>11051</v>
      </c>
      <c r="NEI5" s="6" t="s">
        <v>11052</v>
      </c>
      <c r="NEJ5" s="6" t="s">
        <v>11053</v>
      </c>
      <c r="NEK5" s="6" t="s">
        <v>11054</v>
      </c>
      <c r="NEL5" s="6" t="s">
        <v>11055</v>
      </c>
      <c r="NEM5" s="6" t="s">
        <v>11056</v>
      </c>
      <c r="NEN5" s="6" t="s">
        <v>11057</v>
      </c>
      <c r="NEO5" s="6" t="s">
        <v>11058</v>
      </c>
      <c r="NEP5" s="6" t="s">
        <v>11059</v>
      </c>
      <c r="NEQ5" s="6" t="s">
        <v>11060</v>
      </c>
      <c r="NER5" s="6" t="s">
        <v>11061</v>
      </c>
      <c r="NES5" s="6" t="s">
        <v>11062</v>
      </c>
      <c r="NET5" s="6" t="s">
        <v>11063</v>
      </c>
      <c r="NEU5" s="6" t="s">
        <v>11064</v>
      </c>
      <c r="NEV5" s="6" t="s">
        <v>11065</v>
      </c>
      <c r="NEW5" s="6" t="s">
        <v>11066</v>
      </c>
      <c r="NEX5" s="6" t="s">
        <v>11067</v>
      </c>
      <c r="NEY5" s="6" t="s">
        <v>11068</v>
      </c>
      <c r="NEZ5" s="6" t="s">
        <v>11069</v>
      </c>
      <c r="NFA5" s="6" t="s">
        <v>11070</v>
      </c>
      <c r="NFB5" s="6" t="s">
        <v>11071</v>
      </c>
      <c r="NFC5" s="6" t="s">
        <v>11072</v>
      </c>
      <c r="NFD5" s="6" t="s">
        <v>11073</v>
      </c>
      <c r="NFE5" s="6" t="s">
        <v>11074</v>
      </c>
      <c r="NFF5" s="6" t="s">
        <v>11075</v>
      </c>
      <c r="NFG5" s="6" t="s">
        <v>11076</v>
      </c>
      <c r="NFH5" s="6" t="s">
        <v>11077</v>
      </c>
      <c r="NFI5" s="6" t="s">
        <v>11078</v>
      </c>
      <c r="NFJ5" s="6" t="s">
        <v>11079</v>
      </c>
      <c r="NFK5" s="6" t="s">
        <v>11080</v>
      </c>
      <c r="NFL5" s="6" t="s">
        <v>11081</v>
      </c>
      <c r="NFM5" s="6" t="s">
        <v>11082</v>
      </c>
      <c r="NFN5" s="6" t="s">
        <v>11083</v>
      </c>
      <c r="NFO5" s="6" t="s">
        <v>11084</v>
      </c>
      <c r="NFP5" s="6" t="s">
        <v>11085</v>
      </c>
      <c r="NFQ5" s="6" t="s">
        <v>11086</v>
      </c>
      <c r="NFR5" s="6" t="s">
        <v>11087</v>
      </c>
      <c r="NFS5" s="6" t="s">
        <v>11088</v>
      </c>
      <c r="NFT5" s="6" t="s">
        <v>11089</v>
      </c>
      <c r="NFU5" s="6" t="s">
        <v>11090</v>
      </c>
      <c r="NFV5" s="6" t="s">
        <v>11091</v>
      </c>
      <c r="NFW5" s="6" t="s">
        <v>11092</v>
      </c>
      <c r="NFX5" s="6" t="s">
        <v>11093</v>
      </c>
      <c r="NFY5" s="6" t="s">
        <v>11094</v>
      </c>
      <c r="NFZ5" s="6" t="s">
        <v>11095</v>
      </c>
      <c r="NGA5" s="6" t="s">
        <v>11096</v>
      </c>
      <c r="NGB5" s="6" t="s">
        <v>11097</v>
      </c>
      <c r="NGC5" s="6" t="s">
        <v>11098</v>
      </c>
      <c r="NGD5" s="6" t="s">
        <v>11099</v>
      </c>
      <c r="NGE5" s="6" t="s">
        <v>11100</v>
      </c>
      <c r="NGF5" s="6" t="s">
        <v>11101</v>
      </c>
      <c r="NGG5" s="6" t="s">
        <v>11102</v>
      </c>
      <c r="NGH5" s="6" t="s">
        <v>11103</v>
      </c>
      <c r="NGI5" s="6" t="s">
        <v>11104</v>
      </c>
      <c r="NGJ5" s="6" t="s">
        <v>11105</v>
      </c>
      <c r="NGK5" s="6" t="s">
        <v>11106</v>
      </c>
      <c r="NGL5" s="6" t="s">
        <v>11107</v>
      </c>
      <c r="NGM5" s="6" t="s">
        <v>11108</v>
      </c>
      <c r="NGN5" s="6" t="s">
        <v>11109</v>
      </c>
      <c r="NGO5" s="6" t="s">
        <v>11110</v>
      </c>
      <c r="NGP5" s="6" t="s">
        <v>11111</v>
      </c>
      <c r="NGQ5" s="6" t="s">
        <v>11112</v>
      </c>
      <c r="NGR5" s="6" t="s">
        <v>11113</v>
      </c>
      <c r="NGS5" s="6" t="s">
        <v>11114</v>
      </c>
      <c r="NGT5" s="6" t="s">
        <v>11115</v>
      </c>
      <c r="NGU5" s="6" t="s">
        <v>11116</v>
      </c>
      <c r="NGV5" s="6" t="s">
        <v>11117</v>
      </c>
      <c r="NGW5" s="6" t="s">
        <v>11118</v>
      </c>
      <c r="NGX5" s="6" t="s">
        <v>11119</v>
      </c>
      <c r="NGY5" s="6" t="s">
        <v>11120</v>
      </c>
      <c r="NGZ5" s="6" t="s">
        <v>11121</v>
      </c>
      <c r="NHA5" s="6" t="s">
        <v>11122</v>
      </c>
      <c r="NHB5" s="6" t="s">
        <v>11123</v>
      </c>
      <c r="NHC5" s="6" t="s">
        <v>11124</v>
      </c>
      <c r="NHD5" s="6" t="s">
        <v>11125</v>
      </c>
      <c r="NHE5" s="6" t="s">
        <v>11126</v>
      </c>
      <c r="NHF5" s="6" t="s">
        <v>11127</v>
      </c>
      <c r="NHG5" s="6" t="s">
        <v>11128</v>
      </c>
      <c r="NHH5" s="6" t="s">
        <v>11129</v>
      </c>
      <c r="NHI5" s="6" t="s">
        <v>11130</v>
      </c>
      <c r="NHJ5" s="6" t="s">
        <v>11131</v>
      </c>
      <c r="NHK5" s="6" t="s">
        <v>11132</v>
      </c>
      <c r="NHL5" s="6" t="s">
        <v>11133</v>
      </c>
      <c r="NHM5" s="6" t="s">
        <v>11134</v>
      </c>
      <c r="NHN5" s="6" t="s">
        <v>11135</v>
      </c>
      <c r="NHO5" s="6" t="s">
        <v>11136</v>
      </c>
      <c r="NHP5" s="6" t="s">
        <v>11137</v>
      </c>
      <c r="NHQ5" s="6" t="s">
        <v>11138</v>
      </c>
      <c r="NHR5" s="6" t="s">
        <v>11139</v>
      </c>
      <c r="NHS5" s="6" t="s">
        <v>11140</v>
      </c>
      <c r="NHT5" s="6" t="s">
        <v>11141</v>
      </c>
      <c r="NHU5" s="6" t="s">
        <v>11142</v>
      </c>
      <c r="NHV5" s="6" t="s">
        <v>11143</v>
      </c>
      <c r="NHW5" s="6" t="s">
        <v>11144</v>
      </c>
      <c r="NHX5" s="6" t="s">
        <v>11145</v>
      </c>
      <c r="NHY5" s="6" t="s">
        <v>11146</v>
      </c>
      <c r="NHZ5" s="6" t="s">
        <v>11147</v>
      </c>
      <c r="NIA5" s="6" t="s">
        <v>11148</v>
      </c>
      <c r="NIB5" s="6" t="s">
        <v>11149</v>
      </c>
      <c r="NIC5" s="6" t="s">
        <v>11150</v>
      </c>
      <c r="NID5" s="6" t="s">
        <v>11151</v>
      </c>
      <c r="NIE5" s="6" t="s">
        <v>11152</v>
      </c>
      <c r="NIF5" s="6" t="s">
        <v>11153</v>
      </c>
      <c r="NIG5" s="6" t="s">
        <v>11154</v>
      </c>
      <c r="NIH5" s="6" t="s">
        <v>11155</v>
      </c>
      <c r="NII5" s="6" t="s">
        <v>11156</v>
      </c>
      <c r="NIJ5" s="6" t="s">
        <v>11157</v>
      </c>
      <c r="NIK5" s="6" t="s">
        <v>11158</v>
      </c>
      <c r="NIL5" s="6" t="s">
        <v>11159</v>
      </c>
      <c r="NIM5" s="6" t="s">
        <v>11160</v>
      </c>
      <c r="NIN5" s="6" t="s">
        <v>11161</v>
      </c>
      <c r="NIO5" s="6" t="s">
        <v>11162</v>
      </c>
      <c r="NIP5" s="6" t="s">
        <v>11163</v>
      </c>
      <c r="NIQ5" s="6" t="s">
        <v>11164</v>
      </c>
      <c r="NIR5" s="6" t="s">
        <v>11165</v>
      </c>
      <c r="NIS5" s="6" t="s">
        <v>11166</v>
      </c>
      <c r="NIT5" s="6" t="s">
        <v>11167</v>
      </c>
      <c r="NIU5" s="6" t="s">
        <v>11168</v>
      </c>
      <c r="NIV5" s="6" t="s">
        <v>11169</v>
      </c>
      <c r="NIW5" s="6" t="s">
        <v>11170</v>
      </c>
      <c r="NIX5" s="6" t="s">
        <v>11171</v>
      </c>
      <c r="NIY5" s="6" t="s">
        <v>11172</v>
      </c>
      <c r="NIZ5" s="6" t="s">
        <v>11173</v>
      </c>
      <c r="NJA5" s="6" t="s">
        <v>11174</v>
      </c>
      <c r="NJB5" s="6" t="s">
        <v>11175</v>
      </c>
      <c r="NJC5" s="6" t="s">
        <v>11176</v>
      </c>
      <c r="NJD5" s="6" t="s">
        <v>11177</v>
      </c>
      <c r="NJE5" s="6" t="s">
        <v>11178</v>
      </c>
      <c r="NJF5" s="6" t="s">
        <v>11179</v>
      </c>
      <c r="NJG5" s="6" t="s">
        <v>11180</v>
      </c>
      <c r="NJH5" s="6" t="s">
        <v>11181</v>
      </c>
      <c r="NJI5" s="6" t="s">
        <v>11182</v>
      </c>
      <c r="NJJ5" s="6" t="s">
        <v>11183</v>
      </c>
      <c r="NJK5" s="6" t="s">
        <v>11184</v>
      </c>
      <c r="NJL5" s="6" t="s">
        <v>11185</v>
      </c>
      <c r="NJM5" s="6" t="s">
        <v>11186</v>
      </c>
      <c r="NJN5" s="6" t="s">
        <v>11187</v>
      </c>
      <c r="NJO5" s="6" t="s">
        <v>11188</v>
      </c>
      <c r="NJP5" s="6" t="s">
        <v>11189</v>
      </c>
      <c r="NJQ5" s="6" t="s">
        <v>11190</v>
      </c>
      <c r="NJR5" s="6" t="s">
        <v>11191</v>
      </c>
      <c r="NJS5" s="6" t="s">
        <v>11192</v>
      </c>
      <c r="NJT5" s="6" t="s">
        <v>11193</v>
      </c>
      <c r="NJU5" s="6" t="s">
        <v>11194</v>
      </c>
      <c r="NJV5" s="6" t="s">
        <v>11195</v>
      </c>
      <c r="NJW5" s="6" t="s">
        <v>11196</v>
      </c>
      <c r="NJX5" s="6" t="s">
        <v>11197</v>
      </c>
      <c r="NJY5" s="6" t="s">
        <v>11198</v>
      </c>
      <c r="NJZ5" s="6" t="s">
        <v>11199</v>
      </c>
      <c r="NKA5" s="6" t="s">
        <v>11200</v>
      </c>
      <c r="NKB5" s="6" t="s">
        <v>11201</v>
      </c>
      <c r="NKC5" s="6" t="s">
        <v>11202</v>
      </c>
      <c r="NKD5" s="6" t="s">
        <v>11203</v>
      </c>
      <c r="NKE5" s="6" t="s">
        <v>11204</v>
      </c>
      <c r="NKF5" s="6" t="s">
        <v>11205</v>
      </c>
      <c r="NKG5" s="6" t="s">
        <v>11206</v>
      </c>
      <c r="NKH5" s="6" t="s">
        <v>11207</v>
      </c>
      <c r="NKI5" s="6" t="s">
        <v>11208</v>
      </c>
      <c r="NKJ5" s="6" t="s">
        <v>11209</v>
      </c>
      <c r="NKK5" s="6" t="s">
        <v>11210</v>
      </c>
      <c r="NKL5" s="6" t="s">
        <v>11211</v>
      </c>
      <c r="NKM5" s="6" t="s">
        <v>11212</v>
      </c>
      <c r="NKN5" s="6" t="s">
        <v>11213</v>
      </c>
      <c r="NKO5" s="6" t="s">
        <v>11214</v>
      </c>
      <c r="NKP5" s="6" t="s">
        <v>11215</v>
      </c>
      <c r="NKQ5" s="6" t="s">
        <v>11216</v>
      </c>
      <c r="NKR5" s="6" t="s">
        <v>11217</v>
      </c>
      <c r="NKS5" s="6" t="s">
        <v>11218</v>
      </c>
      <c r="NKT5" s="6" t="s">
        <v>11219</v>
      </c>
      <c r="NKU5" s="6" t="s">
        <v>11220</v>
      </c>
      <c r="NKV5" s="6" t="s">
        <v>11221</v>
      </c>
      <c r="NKW5" s="6" t="s">
        <v>11222</v>
      </c>
      <c r="NKX5" s="6" t="s">
        <v>11223</v>
      </c>
      <c r="NKY5" s="6" t="s">
        <v>11224</v>
      </c>
      <c r="NKZ5" s="6" t="s">
        <v>11225</v>
      </c>
      <c r="NLA5" s="6" t="s">
        <v>11226</v>
      </c>
      <c r="NLB5" s="6" t="s">
        <v>11227</v>
      </c>
      <c r="NLC5" s="6" t="s">
        <v>11228</v>
      </c>
      <c r="NLD5" s="6" t="s">
        <v>11229</v>
      </c>
      <c r="NLE5" s="6" t="s">
        <v>11230</v>
      </c>
      <c r="NLF5" s="6" t="s">
        <v>11231</v>
      </c>
      <c r="NLG5" s="6" t="s">
        <v>11232</v>
      </c>
      <c r="NLH5" s="6" t="s">
        <v>11233</v>
      </c>
      <c r="NLI5" s="6" t="s">
        <v>11234</v>
      </c>
      <c r="NLJ5" s="6" t="s">
        <v>11235</v>
      </c>
      <c r="NLK5" s="6" t="s">
        <v>11236</v>
      </c>
      <c r="NLL5" s="6" t="s">
        <v>11237</v>
      </c>
      <c r="NLM5" s="6" t="s">
        <v>11238</v>
      </c>
      <c r="NLN5" s="6" t="s">
        <v>11239</v>
      </c>
      <c r="NLO5" s="6" t="s">
        <v>11240</v>
      </c>
      <c r="NLP5" s="6" t="s">
        <v>11241</v>
      </c>
      <c r="NLQ5" s="6" t="s">
        <v>11242</v>
      </c>
      <c r="NLR5" s="6" t="s">
        <v>11243</v>
      </c>
      <c r="NLS5" s="6" t="s">
        <v>11244</v>
      </c>
      <c r="NLT5" s="6" t="s">
        <v>11245</v>
      </c>
      <c r="NLU5" s="6" t="s">
        <v>11246</v>
      </c>
      <c r="NLV5" s="6" t="s">
        <v>11247</v>
      </c>
      <c r="NLW5" s="6" t="s">
        <v>11248</v>
      </c>
      <c r="NLX5" s="6" t="s">
        <v>11249</v>
      </c>
      <c r="NLY5" s="6" t="s">
        <v>11250</v>
      </c>
      <c r="NLZ5" s="6" t="s">
        <v>11251</v>
      </c>
      <c r="NMA5" s="6" t="s">
        <v>11252</v>
      </c>
      <c r="NMB5" s="6" t="s">
        <v>11253</v>
      </c>
      <c r="NMC5" s="6" t="s">
        <v>11254</v>
      </c>
      <c r="NMD5" s="6" t="s">
        <v>11255</v>
      </c>
      <c r="NME5" s="6" t="s">
        <v>11256</v>
      </c>
      <c r="NMF5" s="6" t="s">
        <v>11257</v>
      </c>
      <c r="NMG5" s="6" t="s">
        <v>11258</v>
      </c>
      <c r="NMH5" s="6" t="s">
        <v>11259</v>
      </c>
      <c r="NMI5" s="6" t="s">
        <v>11260</v>
      </c>
      <c r="NMJ5" s="6" t="s">
        <v>11261</v>
      </c>
      <c r="NMK5" s="6" t="s">
        <v>11262</v>
      </c>
      <c r="NML5" s="6" t="s">
        <v>11263</v>
      </c>
      <c r="NMM5" s="6" t="s">
        <v>11264</v>
      </c>
      <c r="NMN5" s="6" t="s">
        <v>11265</v>
      </c>
      <c r="NMO5" s="6" t="s">
        <v>11266</v>
      </c>
      <c r="NMP5" s="6" t="s">
        <v>11267</v>
      </c>
      <c r="NMQ5" s="6" t="s">
        <v>11268</v>
      </c>
      <c r="NMR5" s="6" t="s">
        <v>11269</v>
      </c>
      <c r="NMS5" s="6" t="s">
        <v>11270</v>
      </c>
      <c r="NMT5" s="6" t="s">
        <v>11271</v>
      </c>
      <c r="NMU5" s="6" t="s">
        <v>11272</v>
      </c>
      <c r="NMV5" s="6" t="s">
        <v>11273</v>
      </c>
      <c r="NMW5" s="6" t="s">
        <v>11274</v>
      </c>
      <c r="NMX5" s="6" t="s">
        <v>11275</v>
      </c>
      <c r="NMY5" s="6" t="s">
        <v>11276</v>
      </c>
      <c r="NMZ5" s="6" t="s">
        <v>11277</v>
      </c>
      <c r="NNA5" s="6" t="s">
        <v>11278</v>
      </c>
      <c r="NNB5" s="6" t="s">
        <v>11279</v>
      </c>
      <c r="NNC5" s="6" t="s">
        <v>11280</v>
      </c>
      <c r="NND5" s="6" t="s">
        <v>11281</v>
      </c>
      <c r="NNE5" s="6" t="s">
        <v>11282</v>
      </c>
      <c r="NNF5" s="6" t="s">
        <v>11283</v>
      </c>
      <c r="NNG5" s="6" t="s">
        <v>11284</v>
      </c>
      <c r="NNH5" s="6" t="s">
        <v>11285</v>
      </c>
      <c r="NNI5" s="6" t="s">
        <v>11286</v>
      </c>
      <c r="NNJ5" s="6" t="s">
        <v>11287</v>
      </c>
      <c r="NNK5" s="6" t="s">
        <v>11288</v>
      </c>
      <c r="NNL5" s="6" t="s">
        <v>11289</v>
      </c>
      <c r="NNM5" s="6" t="s">
        <v>11290</v>
      </c>
      <c r="NNN5" s="6" t="s">
        <v>11291</v>
      </c>
      <c r="NNO5" s="6" t="s">
        <v>11292</v>
      </c>
      <c r="NNP5" s="6" t="s">
        <v>11293</v>
      </c>
      <c r="NNQ5" s="6" t="s">
        <v>11294</v>
      </c>
      <c r="NNR5" s="6" t="s">
        <v>11295</v>
      </c>
      <c r="NNS5" s="6" t="s">
        <v>11296</v>
      </c>
      <c r="NNT5" s="6" t="s">
        <v>11297</v>
      </c>
      <c r="NNU5" s="6" t="s">
        <v>11298</v>
      </c>
      <c r="NNV5" s="6" t="s">
        <v>11299</v>
      </c>
      <c r="NNW5" s="6" t="s">
        <v>11300</v>
      </c>
      <c r="NNX5" s="6" t="s">
        <v>11301</v>
      </c>
      <c r="NNY5" s="6" t="s">
        <v>11302</v>
      </c>
      <c r="NNZ5" s="6" t="s">
        <v>11303</v>
      </c>
      <c r="NOA5" s="6" t="s">
        <v>11304</v>
      </c>
      <c r="NOB5" s="6" t="s">
        <v>11305</v>
      </c>
      <c r="NOC5" s="6" t="s">
        <v>11306</v>
      </c>
      <c r="NOD5" s="6" t="s">
        <v>11307</v>
      </c>
      <c r="NOE5" s="6" t="s">
        <v>11308</v>
      </c>
      <c r="NOF5" s="6" t="s">
        <v>11309</v>
      </c>
      <c r="NOG5" s="6" t="s">
        <v>11310</v>
      </c>
      <c r="NOH5" s="6" t="s">
        <v>11311</v>
      </c>
      <c r="NOI5" s="6" t="s">
        <v>11312</v>
      </c>
      <c r="NOJ5" s="6" t="s">
        <v>11313</v>
      </c>
      <c r="NOK5" s="6" t="s">
        <v>11314</v>
      </c>
      <c r="NOL5" s="6" t="s">
        <v>11315</v>
      </c>
      <c r="NOM5" s="6" t="s">
        <v>11316</v>
      </c>
      <c r="NON5" s="6" t="s">
        <v>11317</v>
      </c>
      <c r="NOO5" s="6" t="s">
        <v>11318</v>
      </c>
      <c r="NOP5" s="6" t="s">
        <v>11319</v>
      </c>
      <c r="NOQ5" s="6" t="s">
        <v>11320</v>
      </c>
      <c r="NOR5" s="6" t="s">
        <v>11321</v>
      </c>
      <c r="NOS5" s="6" t="s">
        <v>11322</v>
      </c>
      <c r="NOT5" s="6" t="s">
        <v>11323</v>
      </c>
      <c r="NOU5" s="6" t="s">
        <v>11324</v>
      </c>
      <c r="NOV5" s="6" t="s">
        <v>11325</v>
      </c>
      <c r="NOW5" s="6" t="s">
        <v>11326</v>
      </c>
      <c r="NOX5" s="6" t="s">
        <v>11327</v>
      </c>
      <c r="NOY5" s="6" t="s">
        <v>11328</v>
      </c>
      <c r="NOZ5" s="6" t="s">
        <v>11329</v>
      </c>
      <c r="NPA5" s="6" t="s">
        <v>11330</v>
      </c>
      <c r="NPB5" s="6" t="s">
        <v>11331</v>
      </c>
      <c r="NPC5" s="6" t="s">
        <v>11332</v>
      </c>
      <c r="NPD5" s="6" t="s">
        <v>11333</v>
      </c>
      <c r="NPE5" s="6" t="s">
        <v>11334</v>
      </c>
      <c r="NPF5" s="6" t="s">
        <v>11335</v>
      </c>
      <c r="NPG5" s="6" t="s">
        <v>11336</v>
      </c>
      <c r="NPH5" s="6" t="s">
        <v>11337</v>
      </c>
      <c r="NPI5" s="6" t="s">
        <v>11338</v>
      </c>
      <c r="NPJ5" s="6" t="s">
        <v>11339</v>
      </c>
      <c r="NPK5" s="6" t="s">
        <v>11340</v>
      </c>
      <c r="NPL5" s="6" t="s">
        <v>11341</v>
      </c>
      <c r="NPM5" s="6" t="s">
        <v>11342</v>
      </c>
      <c r="NPN5" s="6" t="s">
        <v>11343</v>
      </c>
      <c r="NPO5" s="6" t="s">
        <v>11344</v>
      </c>
      <c r="NPP5" s="6" t="s">
        <v>11345</v>
      </c>
      <c r="NPQ5" s="6" t="s">
        <v>11346</v>
      </c>
      <c r="NPR5" s="6" t="s">
        <v>11347</v>
      </c>
      <c r="NPS5" s="6" t="s">
        <v>11348</v>
      </c>
      <c r="NPT5" s="6" t="s">
        <v>11349</v>
      </c>
      <c r="NPU5" s="6" t="s">
        <v>11350</v>
      </c>
      <c r="NPV5" s="6" t="s">
        <v>11351</v>
      </c>
      <c r="NPW5" s="6" t="s">
        <v>11352</v>
      </c>
      <c r="NPX5" s="6" t="s">
        <v>11353</v>
      </c>
      <c r="NPY5" s="6" t="s">
        <v>11354</v>
      </c>
      <c r="NPZ5" s="6" t="s">
        <v>11355</v>
      </c>
      <c r="NQA5" s="6" t="s">
        <v>11356</v>
      </c>
      <c r="NQB5" s="6" t="s">
        <v>11357</v>
      </c>
      <c r="NQC5" s="6" t="s">
        <v>11358</v>
      </c>
      <c r="NQD5" s="6" t="s">
        <v>11359</v>
      </c>
      <c r="NQE5" s="6" t="s">
        <v>11360</v>
      </c>
      <c r="NQF5" s="6" t="s">
        <v>11361</v>
      </c>
      <c r="NQG5" s="6" t="s">
        <v>11362</v>
      </c>
      <c r="NQH5" s="6" t="s">
        <v>11363</v>
      </c>
      <c r="NQI5" s="6" t="s">
        <v>11364</v>
      </c>
      <c r="NQJ5" s="6" t="s">
        <v>11365</v>
      </c>
      <c r="NQK5" s="6" t="s">
        <v>11366</v>
      </c>
      <c r="NQL5" s="6" t="s">
        <v>11367</v>
      </c>
      <c r="NQM5" s="6" t="s">
        <v>11368</v>
      </c>
      <c r="NQN5" s="6" t="s">
        <v>11369</v>
      </c>
      <c r="NQO5" s="6" t="s">
        <v>11370</v>
      </c>
      <c r="NQP5" s="6" t="s">
        <v>11371</v>
      </c>
      <c r="NQQ5" s="6" t="s">
        <v>11372</v>
      </c>
      <c r="NQR5" s="6" t="s">
        <v>11373</v>
      </c>
      <c r="NQS5" s="6" t="s">
        <v>11374</v>
      </c>
      <c r="NQT5" s="6" t="s">
        <v>11375</v>
      </c>
      <c r="NQU5" s="6" t="s">
        <v>11376</v>
      </c>
      <c r="NQV5" s="6" t="s">
        <v>11377</v>
      </c>
      <c r="NQW5" s="6" t="s">
        <v>11378</v>
      </c>
      <c r="NQX5" s="6" t="s">
        <v>11379</v>
      </c>
      <c r="NQY5" s="6" t="s">
        <v>11380</v>
      </c>
      <c r="NQZ5" s="6" t="s">
        <v>11381</v>
      </c>
      <c r="NRA5" s="6" t="s">
        <v>11382</v>
      </c>
      <c r="NRB5" s="6" t="s">
        <v>11383</v>
      </c>
      <c r="NRC5" s="6" t="s">
        <v>11384</v>
      </c>
      <c r="NRD5" s="6" t="s">
        <v>11385</v>
      </c>
      <c r="NRE5" s="6" t="s">
        <v>11386</v>
      </c>
      <c r="NRF5" s="6" t="s">
        <v>11387</v>
      </c>
      <c r="NRG5" s="6" t="s">
        <v>11388</v>
      </c>
      <c r="NRH5" s="6" t="s">
        <v>11389</v>
      </c>
      <c r="NRI5" s="6" t="s">
        <v>11390</v>
      </c>
      <c r="NRJ5" s="6" t="s">
        <v>11391</v>
      </c>
      <c r="NRK5" s="6" t="s">
        <v>11392</v>
      </c>
      <c r="NRL5" s="6" t="s">
        <v>11393</v>
      </c>
      <c r="NRM5" s="6" t="s">
        <v>11394</v>
      </c>
      <c r="NRN5" s="6" t="s">
        <v>11395</v>
      </c>
      <c r="NRO5" s="6" t="s">
        <v>11396</v>
      </c>
      <c r="NRP5" s="6" t="s">
        <v>11397</v>
      </c>
      <c r="NRQ5" s="6" t="s">
        <v>11398</v>
      </c>
      <c r="NRR5" s="6" t="s">
        <v>11399</v>
      </c>
      <c r="NRS5" s="6" t="s">
        <v>11400</v>
      </c>
      <c r="NRT5" s="6" t="s">
        <v>11401</v>
      </c>
      <c r="NRU5" s="6" t="s">
        <v>11402</v>
      </c>
      <c r="NRV5" s="6" t="s">
        <v>11403</v>
      </c>
      <c r="NRW5" s="6" t="s">
        <v>11404</v>
      </c>
      <c r="NRX5" s="6" t="s">
        <v>11405</v>
      </c>
      <c r="NRY5" s="6" t="s">
        <v>11406</v>
      </c>
      <c r="NRZ5" s="6" t="s">
        <v>11407</v>
      </c>
      <c r="NSA5" s="6" t="s">
        <v>11408</v>
      </c>
      <c r="NSB5" s="6" t="s">
        <v>11409</v>
      </c>
      <c r="NSC5" s="6" t="s">
        <v>11410</v>
      </c>
      <c r="NSD5" s="6" t="s">
        <v>11411</v>
      </c>
      <c r="NSE5" s="6" t="s">
        <v>11412</v>
      </c>
      <c r="NSF5" s="6" t="s">
        <v>11413</v>
      </c>
      <c r="NSG5" s="6" t="s">
        <v>11414</v>
      </c>
      <c r="NSH5" s="6" t="s">
        <v>11415</v>
      </c>
      <c r="NSI5" s="6" t="s">
        <v>11416</v>
      </c>
      <c r="NSJ5" s="6" t="s">
        <v>11417</v>
      </c>
      <c r="NSK5" s="6" t="s">
        <v>11418</v>
      </c>
      <c r="NSL5" s="6" t="s">
        <v>11419</v>
      </c>
      <c r="NSM5" s="6" t="s">
        <v>11420</v>
      </c>
      <c r="NSN5" s="6" t="s">
        <v>11421</v>
      </c>
      <c r="NSO5" s="6" t="s">
        <v>11422</v>
      </c>
      <c r="NSP5" s="6" t="s">
        <v>11423</v>
      </c>
      <c r="NSQ5" s="6" t="s">
        <v>11424</v>
      </c>
      <c r="NSR5" s="6" t="s">
        <v>11425</v>
      </c>
      <c r="NSS5" s="6" t="s">
        <v>11426</v>
      </c>
      <c r="NST5" s="6" t="s">
        <v>11427</v>
      </c>
      <c r="NSU5" s="6" t="s">
        <v>11428</v>
      </c>
      <c r="NSV5" s="6" t="s">
        <v>11429</v>
      </c>
      <c r="NSW5" s="6" t="s">
        <v>11430</v>
      </c>
      <c r="NSX5" s="6" t="s">
        <v>11431</v>
      </c>
      <c r="NSY5" s="6" t="s">
        <v>11432</v>
      </c>
      <c r="NSZ5" s="6" t="s">
        <v>11433</v>
      </c>
      <c r="NTA5" s="6" t="s">
        <v>11434</v>
      </c>
      <c r="NTB5" s="6" t="s">
        <v>11435</v>
      </c>
      <c r="NTC5" s="6" t="s">
        <v>11436</v>
      </c>
      <c r="NTD5" s="6" t="s">
        <v>11437</v>
      </c>
      <c r="NTE5" s="6" t="s">
        <v>11438</v>
      </c>
      <c r="NTF5" s="6" t="s">
        <v>11439</v>
      </c>
      <c r="NTG5" s="6" t="s">
        <v>11440</v>
      </c>
      <c r="NTH5" s="6" t="s">
        <v>11441</v>
      </c>
      <c r="NTI5" s="6" t="s">
        <v>11442</v>
      </c>
      <c r="NTJ5" s="6" t="s">
        <v>11443</v>
      </c>
      <c r="NTK5" s="6" t="s">
        <v>11444</v>
      </c>
      <c r="NTL5" s="6" t="s">
        <v>11445</v>
      </c>
      <c r="NTM5" s="6" t="s">
        <v>11446</v>
      </c>
      <c r="NTN5" s="6" t="s">
        <v>11447</v>
      </c>
      <c r="NTO5" s="6" t="s">
        <v>11448</v>
      </c>
      <c r="NTP5" s="6" t="s">
        <v>11449</v>
      </c>
      <c r="NTQ5" s="6" t="s">
        <v>11450</v>
      </c>
      <c r="NTR5" s="6" t="s">
        <v>11451</v>
      </c>
      <c r="NTS5" s="6" t="s">
        <v>11452</v>
      </c>
      <c r="NTT5" s="6" t="s">
        <v>11453</v>
      </c>
      <c r="NTU5" s="6" t="s">
        <v>11454</v>
      </c>
      <c r="NTV5" s="6" t="s">
        <v>11455</v>
      </c>
      <c r="NTW5" s="6" t="s">
        <v>11456</v>
      </c>
      <c r="NTX5" s="6" t="s">
        <v>11457</v>
      </c>
      <c r="NTY5" s="6" t="s">
        <v>11458</v>
      </c>
      <c r="NTZ5" s="6" t="s">
        <v>11459</v>
      </c>
      <c r="NUA5" s="6" t="s">
        <v>11460</v>
      </c>
      <c r="NUB5" s="6" t="s">
        <v>11461</v>
      </c>
      <c r="NUC5" s="6" t="s">
        <v>11462</v>
      </c>
      <c r="NUD5" s="6" t="s">
        <v>11463</v>
      </c>
      <c r="NUE5" s="6" t="s">
        <v>11464</v>
      </c>
      <c r="NUF5" s="6" t="s">
        <v>11465</v>
      </c>
      <c r="NUG5" s="6" t="s">
        <v>11466</v>
      </c>
      <c r="NUH5" s="6" t="s">
        <v>11467</v>
      </c>
      <c r="NUI5" s="6" t="s">
        <v>11468</v>
      </c>
      <c r="NUJ5" s="6" t="s">
        <v>11469</v>
      </c>
      <c r="NUK5" s="6" t="s">
        <v>11470</v>
      </c>
      <c r="NUL5" s="6" t="s">
        <v>11471</v>
      </c>
      <c r="NUM5" s="6" t="s">
        <v>11472</v>
      </c>
      <c r="NUN5" s="6" t="s">
        <v>11473</v>
      </c>
      <c r="NUO5" s="6" t="s">
        <v>11474</v>
      </c>
      <c r="NUP5" s="6" t="s">
        <v>11475</v>
      </c>
      <c r="NUQ5" s="6" t="s">
        <v>11476</v>
      </c>
      <c r="NUR5" s="6" t="s">
        <v>11477</v>
      </c>
      <c r="NUS5" s="6" t="s">
        <v>11478</v>
      </c>
      <c r="NUT5" s="6" t="s">
        <v>11479</v>
      </c>
      <c r="NUU5" s="6" t="s">
        <v>11480</v>
      </c>
      <c r="NUV5" s="6" t="s">
        <v>11481</v>
      </c>
      <c r="NUW5" s="6" t="s">
        <v>11482</v>
      </c>
      <c r="NUX5" s="6" t="s">
        <v>11483</v>
      </c>
      <c r="NUY5" s="6" t="s">
        <v>11484</v>
      </c>
      <c r="NUZ5" s="6" t="s">
        <v>11485</v>
      </c>
      <c r="NVA5" s="6" t="s">
        <v>11486</v>
      </c>
      <c r="NVB5" s="6" t="s">
        <v>11487</v>
      </c>
      <c r="NVC5" s="6" t="s">
        <v>11488</v>
      </c>
      <c r="NVD5" s="6" t="s">
        <v>11489</v>
      </c>
      <c r="NVE5" s="6" t="s">
        <v>11490</v>
      </c>
      <c r="NVF5" s="6" t="s">
        <v>11491</v>
      </c>
      <c r="NVG5" s="6" t="s">
        <v>11492</v>
      </c>
      <c r="NVH5" s="6" t="s">
        <v>11493</v>
      </c>
      <c r="NVI5" s="6" t="s">
        <v>11494</v>
      </c>
      <c r="NVJ5" s="6" t="s">
        <v>11495</v>
      </c>
      <c r="NVK5" s="6" t="s">
        <v>11496</v>
      </c>
      <c r="NVL5" s="6" t="s">
        <v>11497</v>
      </c>
      <c r="NVM5" s="6" t="s">
        <v>11498</v>
      </c>
      <c r="NVN5" s="6" t="s">
        <v>11499</v>
      </c>
      <c r="NVO5" s="6" t="s">
        <v>11500</v>
      </c>
      <c r="NVP5" s="6" t="s">
        <v>11501</v>
      </c>
      <c r="NVQ5" s="6" t="s">
        <v>11502</v>
      </c>
      <c r="NVR5" s="6" t="s">
        <v>11503</v>
      </c>
      <c r="NVS5" s="6" t="s">
        <v>11504</v>
      </c>
      <c r="NVT5" s="6" t="s">
        <v>11505</v>
      </c>
      <c r="NVU5" s="6" t="s">
        <v>11506</v>
      </c>
      <c r="NVV5" s="6" t="s">
        <v>11507</v>
      </c>
      <c r="NVW5" s="6" t="s">
        <v>11508</v>
      </c>
      <c r="NVX5" s="6" t="s">
        <v>11509</v>
      </c>
      <c r="NVY5" s="6" t="s">
        <v>11510</v>
      </c>
      <c r="NVZ5" s="6" t="s">
        <v>11511</v>
      </c>
      <c r="NWA5" s="6" t="s">
        <v>11512</v>
      </c>
      <c r="NWB5" s="6" t="s">
        <v>11513</v>
      </c>
      <c r="NWC5" s="6" t="s">
        <v>11514</v>
      </c>
      <c r="NWD5" s="6" t="s">
        <v>11515</v>
      </c>
      <c r="NWE5" s="6" t="s">
        <v>11516</v>
      </c>
      <c r="NWF5" s="6" t="s">
        <v>11517</v>
      </c>
      <c r="NWG5" s="6" t="s">
        <v>11518</v>
      </c>
      <c r="NWH5" s="6" t="s">
        <v>11519</v>
      </c>
      <c r="NWI5" s="6" t="s">
        <v>11520</v>
      </c>
      <c r="NWJ5" s="6" t="s">
        <v>11521</v>
      </c>
      <c r="NWK5" s="6" t="s">
        <v>11522</v>
      </c>
      <c r="NWL5" s="6" t="s">
        <v>11523</v>
      </c>
      <c r="NWM5" s="6" t="s">
        <v>11524</v>
      </c>
      <c r="NWN5" s="6" t="s">
        <v>11525</v>
      </c>
      <c r="NWO5" s="6" t="s">
        <v>11526</v>
      </c>
      <c r="NWP5" s="6" t="s">
        <v>11527</v>
      </c>
      <c r="NWQ5" s="6" t="s">
        <v>11528</v>
      </c>
      <c r="NWR5" s="6" t="s">
        <v>11529</v>
      </c>
      <c r="NWS5" s="6" t="s">
        <v>11530</v>
      </c>
      <c r="NWT5" s="6" t="s">
        <v>11531</v>
      </c>
      <c r="NWU5" s="6" t="s">
        <v>11532</v>
      </c>
      <c r="NWV5" s="6" t="s">
        <v>11533</v>
      </c>
      <c r="NWW5" s="6" t="s">
        <v>11534</v>
      </c>
      <c r="NWX5" s="6" t="s">
        <v>11535</v>
      </c>
      <c r="NWY5" s="6" t="s">
        <v>11536</v>
      </c>
      <c r="NWZ5" s="6" t="s">
        <v>11537</v>
      </c>
      <c r="NXA5" s="6" t="s">
        <v>11538</v>
      </c>
      <c r="NXB5" s="6" t="s">
        <v>11539</v>
      </c>
      <c r="NXC5" s="6" t="s">
        <v>11540</v>
      </c>
      <c r="NXD5" s="6" t="s">
        <v>11541</v>
      </c>
      <c r="NXE5" s="6" t="s">
        <v>11542</v>
      </c>
      <c r="NXF5" s="6" t="s">
        <v>11543</v>
      </c>
      <c r="NXG5" s="6" t="s">
        <v>11544</v>
      </c>
      <c r="NXH5" s="6" t="s">
        <v>11545</v>
      </c>
      <c r="NXI5" s="6" t="s">
        <v>11546</v>
      </c>
      <c r="NXJ5" s="6" t="s">
        <v>11547</v>
      </c>
      <c r="NXK5" s="6" t="s">
        <v>11548</v>
      </c>
      <c r="NXL5" s="6" t="s">
        <v>11549</v>
      </c>
      <c r="NXM5" s="6" t="s">
        <v>11550</v>
      </c>
      <c r="NXN5" s="6" t="s">
        <v>11551</v>
      </c>
      <c r="NXO5" s="6" t="s">
        <v>11552</v>
      </c>
      <c r="NXP5" s="6" t="s">
        <v>11553</v>
      </c>
      <c r="NXQ5" s="6" t="s">
        <v>11554</v>
      </c>
      <c r="NXR5" s="6" t="s">
        <v>11555</v>
      </c>
      <c r="NXS5" s="6" t="s">
        <v>11556</v>
      </c>
      <c r="NXT5" s="6" t="s">
        <v>11557</v>
      </c>
      <c r="NXU5" s="6" t="s">
        <v>11558</v>
      </c>
      <c r="NXV5" s="6" t="s">
        <v>11559</v>
      </c>
      <c r="NXW5" s="6" t="s">
        <v>11560</v>
      </c>
      <c r="NXX5" s="6" t="s">
        <v>11561</v>
      </c>
      <c r="NXY5" s="6" t="s">
        <v>11562</v>
      </c>
      <c r="NXZ5" s="6" t="s">
        <v>11563</v>
      </c>
      <c r="NYA5" s="6" t="s">
        <v>11564</v>
      </c>
      <c r="NYB5" s="6" t="s">
        <v>11565</v>
      </c>
      <c r="NYC5" s="6" t="s">
        <v>11566</v>
      </c>
      <c r="NYD5" s="6" t="s">
        <v>11567</v>
      </c>
      <c r="NYE5" s="6" t="s">
        <v>11568</v>
      </c>
      <c r="NYF5" s="6" t="s">
        <v>11569</v>
      </c>
      <c r="NYG5" s="6" t="s">
        <v>11570</v>
      </c>
      <c r="NYH5" s="6" t="s">
        <v>11571</v>
      </c>
      <c r="NYI5" s="6" t="s">
        <v>11572</v>
      </c>
      <c r="NYJ5" s="6" t="s">
        <v>11573</v>
      </c>
      <c r="NYK5" s="6" t="s">
        <v>11574</v>
      </c>
      <c r="NYL5" s="6" t="s">
        <v>11575</v>
      </c>
      <c r="NYM5" s="6" t="s">
        <v>11576</v>
      </c>
      <c r="NYN5" s="6" t="s">
        <v>11577</v>
      </c>
      <c r="NYO5" s="6" t="s">
        <v>11578</v>
      </c>
      <c r="NYP5" s="6" t="s">
        <v>11579</v>
      </c>
      <c r="NYQ5" s="6" t="s">
        <v>11580</v>
      </c>
      <c r="NYR5" s="6" t="s">
        <v>11581</v>
      </c>
      <c r="NYS5" s="6" t="s">
        <v>11582</v>
      </c>
      <c r="NYT5" s="6" t="s">
        <v>11583</v>
      </c>
      <c r="NYU5" s="6" t="s">
        <v>11584</v>
      </c>
      <c r="NYV5" s="6" t="s">
        <v>11585</v>
      </c>
      <c r="NYW5" s="6" t="s">
        <v>11586</v>
      </c>
      <c r="NYX5" s="6" t="s">
        <v>11587</v>
      </c>
      <c r="NYY5" s="6" t="s">
        <v>11588</v>
      </c>
      <c r="NYZ5" s="6" t="s">
        <v>11589</v>
      </c>
      <c r="NZA5" s="6" t="s">
        <v>11590</v>
      </c>
      <c r="NZB5" s="6" t="s">
        <v>11591</v>
      </c>
      <c r="NZC5" s="6" t="s">
        <v>11592</v>
      </c>
      <c r="NZD5" s="6" t="s">
        <v>11593</v>
      </c>
      <c r="NZE5" s="6" t="s">
        <v>11594</v>
      </c>
      <c r="NZF5" s="6" t="s">
        <v>11595</v>
      </c>
      <c r="NZG5" s="6" t="s">
        <v>11596</v>
      </c>
      <c r="NZH5" s="6" t="s">
        <v>11597</v>
      </c>
      <c r="NZI5" s="6" t="s">
        <v>11598</v>
      </c>
      <c r="NZJ5" s="6" t="s">
        <v>11599</v>
      </c>
      <c r="NZK5" s="6" t="s">
        <v>11600</v>
      </c>
      <c r="NZL5" s="6" t="s">
        <v>11601</v>
      </c>
      <c r="NZM5" s="6" t="s">
        <v>11602</v>
      </c>
      <c r="NZN5" s="6" t="s">
        <v>11603</v>
      </c>
      <c r="NZO5" s="6" t="s">
        <v>11604</v>
      </c>
      <c r="NZP5" s="6" t="s">
        <v>11605</v>
      </c>
      <c r="NZQ5" s="6" t="s">
        <v>11606</v>
      </c>
      <c r="NZR5" s="6" t="s">
        <v>11607</v>
      </c>
      <c r="NZS5" s="6" t="s">
        <v>11608</v>
      </c>
      <c r="NZT5" s="6" t="s">
        <v>11609</v>
      </c>
      <c r="NZU5" s="6" t="s">
        <v>11610</v>
      </c>
      <c r="NZV5" s="6" t="s">
        <v>11611</v>
      </c>
      <c r="NZW5" s="6" t="s">
        <v>11612</v>
      </c>
      <c r="NZX5" s="6" t="s">
        <v>11613</v>
      </c>
      <c r="NZY5" s="6" t="s">
        <v>11614</v>
      </c>
      <c r="NZZ5" s="6" t="s">
        <v>11615</v>
      </c>
      <c r="OAA5" s="6" t="s">
        <v>11616</v>
      </c>
      <c r="OAB5" s="6" t="s">
        <v>11617</v>
      </c>
      <c r="OAC5" s="6" t="s">
        <v>11618</v>
      </c>
      <c r="OAD5" s="6" t="s">
        <v>11619</v>
      </c>
      <c r="OAE5" s="6" t="s">
        <v>11620</v>
      </c>
      <c r="OAF5" s="6" t="s">
        <v>11621</v>
      </c>
      <c r="OAG5" s="6" t="s">
        <v>11622</v>
      </c>
      <c r="OAH5" s="6" t="s">
        <v>11623</v>
      </c>
      <c r="OAI5" s="6" t="s">
        <v>11624</v>
      </c>
      <c r="OAJ5" s="6" t="s">
        <v>11625</v>
      </c>
      <c r="OAK5" s="6" t="s">
        <v>11626</v>
      </c>
      <c r="OAL5" s="6" t="s">
        <v>11627</v>
      </c>
      <c r="OAM5" s="6" t="s">
        <v>11628</v>
      </c>
      <c r="OAN5" s="6" t="s">
        <v>11629</v>
      </c>
      <c r="OAO5" s="6" t="s">
        <v>11630</v>
      </c>
      <c r="OAP5" s="6" t="s">
        <v>11631</v>
      </c>
      <c r="OAQ5" s="6" t="s">
        <v>11632</v>
      </c>
      <c r="OAR5" s="6" t="s">
        <v>11633</v>
      </c>
      <c r="OAS5" s="6" t="s">
        <v>11634</v>
      </c>
      <c r="OAT5" s="6" t="s">
        <v>11635</v>
      </c>
      <c r="OAU5" s="6" t="s">
        <v>11636</v>
      </c>
      <c r="OAV5" s="6" t="s">
        <v>11637</v>
      </c>
      <c r="OAW5" s="6" t="s">
        <v>11638</v>
      </c>
      <c r="OAX5" s="6" t="s">
        <v>11639</v>
      </c>
      <c r="OAY5" s="6" t="s">
        <v>11640</v>
      </c>
      <c r="OAZ5" s="6" t="s">
        <v>11641</v>
      </c>
      <c r="OBA5" s="6" t="s">
        <v>11642</v>
      </c>
      <c r="OBB5" s="6" t="s">
        <v>11643</v>
      </c>
      <c r="OBC5" s="6" t="s">
        <v>11644</v>
      </c>
      <c r="OBD5" s="6" t="s">
        <v>11645</v>
      </c>
      <c r="OBE5" s="6" t="s">
        <v>11646</v>
      </c>
      <c r="OBF5" s="6" t="s">
        <v>11647</v>
      </c>
      <c r="OBG5" s="6" t="s">
        <v>11648</v>
      </c>
      <c r="OBH5" s="6" t="s">
        <v>11649</v>
      </c>
      <c r="OBI5" s="6" t="s">
        <v>11650</v>
      </c>
      <c r="OBJ5" s="6" t="s">
        <v>11651</v>
      </c>
      <c r="OBK5" s="6" t="s">
        <v>11652</v>
      </c>
      <c r="OBL5" s="6" t="s">
        <v>11653</v>
      </c>
      <c r="OBM5" s="6" t="s">
        <v>11654</v>
      </c>
      <c r="OBN5" s="6" t="s">
        <v>11655</v>
      </c>
      <c r="OBO5" s="6" t="s">
        <v>11656</v>
      </c>
      <c r="OBP5" s="6" t="s">
        <v>11657</v>
      </c>
      <c r="OBQ5" s="6" t="s">
        <v>11658</v>
      </c>
      <c r="OBR5" s="6" t="s">
        <v>11659</v>
      </c>
      <c r="OBS5" s="6" t="s">
        <v>11660</v>
      </c>
      <c r="OBT5" s="6" t="s">
        <v>11661</v>
      </c>
      <c r="OBU5" s="6" t="s">
        <v>11662</v>
      </c>
      <c r="OBV5" s="6" t="s">
        <v>11663</v>
      </c>
      <c r="OBW5" s="6" t="s">
        <v>11664</v>
      </c>
      <c r="OBX5" s="6" t="s">
        <v>11665</v>
      </c>
      <c r="OBY5" s="6" t="s">
        <v>11666</v>
      </c>
      <c r="OBZ5" s="6" t="s">
        <v>11667</v>
      </c>
      <c r="OCA5" s="6" t="s">
        <v>11668</v>
      </c>
      <c r="OCB5" s="6" t="s">
        <v>11669</v>
      </c>
      <c r="OCC5" s="6" t="s">
        <v>11670</v>
      </c>
      <c r="OCD5" s="6" t="s">
        <v>11671</v>
      </c>
      <c r="OCE5" s="6" t="s">
        <v>11672</v>
      </c>
      <c r="OCF5" s="6" t="s">
        <v>11673</v>
      </c>
      <c r="OCG5" s="6" t="s">
        <v>11674</v>
      </c>
      <c r="OCH5" s="6" t="s">
        <v>11675</v>
      </c>
      <c r="OCI5" s="6" t="s">
        <v>11676</v>
      </c>
      <c r="OCJ5" s="6" t="s">
        <v>11677</v>
      </c>
      <c r="OCK5" s="6" t="s">
        <v>11678</v>
      </c>
      <c r="OCL5" s="6" t="s">
        <v>11679</v>
      </c>
      <c r="OCM5" s="6" t="s">
        <v>11680</v>
      </c>
      <c r="OCN5" s="6" t="s">
        <v>11681</v>
      </c>
      <c r="OCO5" s="6" t="s">
        <v>11682</v>
      </c>
      <c r="OCP5" s="6" t="s">
        <v>11683</v>
      </c>
      <c r="OCQ5" s="6" t="s">
        <v>11684</v>
      </c>
      <c r="OCR5" s="6" t="s">
        <v>11685</v>
      </c>
      <c r="OCS5" s="6" t="s">
        <v>11686</v>
      </c>
      <c r="OCT5" s="6" t="s">
        <v>11687</v>
      </c>
      <c r="OCU5" s="6" t="s">
        <v>11688</v>
      </c>
      <c r="OCV5" s="6" t="s">
        <v>11689</v>
      </c>
      <c r="OCW5" s="6" t="s">
        <v>11690</v>
      </c>
      <c r="OCX5" s="6" t="s">
        <v>11691</v>
      </c>
      <c r="OCY5" s="6" t="s">
        <v>11692</v>
      </c>
      <c r="OCZ5" s="6" t="s">
        <v>11693</v>
      </c>
      <c r="ODA5" s="6" t="s">
        <v>11694</v>
      </c>
      <c r="ODB5" s="6" t="s">
        <v>11695</v>
      </c>
      <c r="ODC5" s="6" t="s">
        <v>11696</v>
      </c>
      <c r="ODD5" s="6" t="s">
        <v>11697</v>
      </c>
      <c r="ODE5" s="6" t="s">
        <v>11698</v>
      </c>
      <c r="ODF5" s="6" t="s">
        <v>11699</v>
      </c>
      <c r="ODG5" s="6" t="s">
        <v>11700</v>
      </c>
      <c r="ODH5" s="6" t="s">
        <v>11701</v>
      </c>
      <c r="ODI5" s="6" t="s">
        <v>11702</v>
      </c>
      <c r="ODJ5" s="6" t="s">
        <v>11703</v>
      </c>
      <c r="ODK5" s="6" t="s">
        <v>11704</v>
      </c>
      <c r="ODL5" s="6" t="s">
        <v>11705</v>
      </c>
      <c r="ODM5" s="6" t="s">
        <v>11706</v>
      </c>
      <c r="ODN5" s="6" t="s">
        <v>11707</v>
      </c>
      <c r="ODO5" s="6" t="s">
        <v>11708</v>
      </c>
      <c r="ODP5" s="6" t="s">
        <v>11709</v>
      </c>
      <c r="ODQ5" s="6" t="s">
        <v>11710</v>
      </c>
      <c r="ODR5" s="6" t="s">
        <v>11711</v>
      </c>
      <c r="ODS5" s="6" t="s">
        <v>11712</v>
      </c>
      <c r="ODT5" s="6" t="s">
        <v>11713</v>
      </c>
      <c r="ODU5" s="6" t="s">
        <v>11714</v>
      </c>
      <c r="ODV5" s="6" t="s">
        <v>11715</v>
      </c>
      <c r="ODW5" s="6" t="s">
        <v>11716</v>
      </c>
      <c r="ODX5" s="6" t="s">
        <v>11717</v>
      </c>
      <c r="ODY5" s="6" t="s">
        <v>11718</v>
      </c>
      <c r="ODZ5" s="6" t="s">
        <v>11719</v>
      </c>
      <c r="OEA5" s="6" t="s">
        <v>11720</v>
      </c>
      <c r="OEB5" s="6" t="s">
        <v>11721</v>
      </c>
      <c r="OEC5" s="6" t="s">
        <v>11722</v>
      </c>
      <c r="OED5" s="6" t="s">
        <v>11723</v>
      </c>
      <c r="OEE5" s="6" t="s">
        <v>11724</v>
      </c>
      <c r="OEF5" s="6" t="s">
        <v>11725</v>
      </c>
      <c r="OEG5" s="6" t="s">
        <v>11726</v>
      </c>
      <c r="OEH5" s="6" t="s">
        <v>11727</v>
      </c>
      <c r="OEI5" s="6" t="s">
        <v>11728</v>
      </c>
      <c r="OEJ5" s="6" t="s">
        <v>11729</v>
      </c>
      <c r="OEK5" s="6" t="s">
        <v>11730</v>
      </c>
      <c r="OEL5" s="6" t="s">
        <v>11731</v>
      </c>
      <c r="OEM5" s="6" t="s">
        <v>11732</v>
      </c>
      <c r="OEN5" s="6" t="s">
        <v>11733</v>
      </c>
      <c r="OEO5" s="6" t="s">
        <v>11734</v>
      </c>
      <c r="OEP5" s="6" t="s">
        <v>11735</v>
      </c>
      <c r="OEQ5" s="6" t="s">
        <v>11736</v>
      </c>
      <c r="OER5" s="6" t="s">
        <v>11737</v>
      </c>
      <c r="OES5" s="6" t="s">
        <v>11738</v>
      </c>
      <c r="OET5" s="6" t="s">
        <v>11739</v>
      </c>
      <c r="OEU5" s="6" t="s">
        <v>11740</v>
      </c>
      <c r="OEV5" s="6" t="s">
        <v>11741</v>
      </c>
      <c r="OEW5" s="6" t="s">
        <v>11742</v>
      </c>
      <c r="OEX5" s="6" t="s">
        <v>11743</v>
      </c>
      <c r="OEY5" s="6" t="s">
        <v>11744</v>
      </c>
      <c r="OEZ5" s="6" t="s">
        <v>11745</v>
      </c>
      <c r="OFA5" s="6" t="s">
        <v>11746</v>
      </c>
      <c r="OFB5" s="6" t="s">
        <v>11747</v>
      </c>
      <c r="OFC5" s="6" t="s">
        <v>11748</v>
      </c>
      <c r="OFD5" s="6" t="s">
        <v>11749</v>
      </c>
      <c r="OFE5" s="6" t="s">
        <v>11750</v>
      </c>
      <c r="OFF5" s="6" t="s">
        <v>11751</v>
      </c>
      <c r="OFG5" s="6" t="s">
        <v>11752</v>
      </c>
      <c r="OFH5" s="6" t="s">
        <v>11753</v>
      </c>
      <c r="OFI5" s="6" t="s">
        <v>11754</v>
      </c>
      <c r="OFJ5" s="6" t="s">
        <v>11755</v>
      </c>
      <c r="OFK5" s="6" t="s">
        <v>11756</v>
      </c>
      <c r="OFL5" s="6" t="s">
        <v>11757</v>
      </c>
      <c r="OFM5" s="6" t="s">
        <v>11758</v>
      </c>
      <c r="OFN5" s="6" t="s">
        <v>11759</v>
      </c>
      <c r="OFO5" s="6" t="s">
        <v>11760</v>
      </c>
      <c r="OFP5" s="6" t="s">
        <v>11761</v>
      </c>
      <c r="OFQ5" s="6" t="s">
        <v>11762</v>
      </c>
      <c r="OFR5" s="6" t="s">
        <v>11763</v>
      </c>
      <c r="OFS5" s="6" t="s">
        <v>11764</v>
      </c>
      <c r="OFT5" s="6" t="s">
        <v>11765</v>
      </c>
      <c r="OFU5" s="6" t="s">
        <v>11766</v>
      </c>
      <c r="OFV5" s="6" t="s">
        <v>11767</v>
      </c>
      <c r="OFW5" s="6" t="s">
        <v>11768</v>
      </c>
      <c r="OFX5" s="6" t="s">
        <v>11769</v>
      </c>
      <c r="OFY5" s="6" t="s">
        <v>11770</v>
      </c>
      <c r="OFZ5" s="6" t="s">
        <v>11771</v>
      </c>
      <c r="OGA5" s="6" t="s">
        <v>11772</v>
      </c>
      <c r="OGB5" s="6" t="s">
        <v>11773</v>
      </c>
      <c r="OGC5" s="6" t="s">
        <v>11774</v>
      </c>
      <c r="OGD5" s="6" t="s">
        <v>11775</v>
      </c>
      <c r="OGE5" s="6" t="s">
        <v>11776</v>
      </c>
      <c r="OGF5" s="6" t="s">
        <v>11777</v>
      </c>
      <c r="OGG5" s="6" t="s">
        <v>11778</v>
      </c>
      <c r="OGH5" s="6" t="s">
        <v>11779</v>
      </c>
      <c r="OGI5" s="6" t="s">
        <v>11780</v>
      </c>
      <c r="OGJ5" s="6" t="s">
        <v>11781</v>
      </c>
      <c r="OGK5" s="6" t="s">
        <v>11782</v>
      </c>
      <c r="OGL5" s="6" t="s">
        <v>11783</v>
      </c>
      <c r="OGM5" s="6" t="s">
        <v>11784</v>
      </c>
      <c r="OGN5" s="6" t="s">
        <v>11785</v>
      </c>
      <c r="OGO5" s="6" t="s">
        <v>11786</v>
      </c>
      <c r="OGP5" s="6" t="s">
        <v>11787</v>
      </c>
      <c r="OGQ5" s="6" t="s">
        <v>11788</v>
      </c>
      <c r="OGR5" s="6" t="s">
        <v>11789</v>
      </c>
      <c r="OGS5" s="6" t="s">
        <v>11790</v>
      </c>
      <c r="OGT5" s="6" t="s">
        <v>11791</v>
      </c>
      <c r="OGU5" s="6" t="s">
        <v>11792</v>
      </c>
      <c r="OGV5" s="6" t="s">
        <v>11793</v>
      </c>
      <c r="OGW5" s="6" t="s">
        <v>11794</v>
      </c>
      <c r="OGX5" s="6" t="s">
        <v>11795</v>
      </c>
      <c r="OGY5" s="6" t="s">
        <v>11796</v>
      </c>
      <c r="OGZ5" s="6" t="s">
        <v>11797</v>
      </c>
      <c r="OHA5" s="6" t="s">
        <v>11798</v>
      </c>
      <c r="OHB5" s="6" t="s">
        <v>11799</v>
      </c>
      <c r="OHC5" s="6" t="s">
        <v>11800</v>
      </c>
      <c r="OHD5" s="6" t="s">
        <v>11801</v>
      </c>
      <c r="OHE5" s="6" t="s">
        <v>11802</v>
      </c>
      <c r="OHF5" s="6" t="s">
        <v>11803</v>
      </c>
      <c r="OHG5" s="6" t="s">
        <v>11804</v>
      </c>
      <c r="OHH5" s="6" t="s">
        <v>11805</v>
      </c>
      <c r="OHI5" s="6" t="s">
        <v>11806</v>
      </c>
      <c r="OHJ5" s="6" t="s">
        <v>11807</v>
      </c>
      <c r="OHK5" s="6" t="s">
        <v>11808</v>
      </c>
      <c r="OHL5" s="6" t="s">
        <v>11809</v>
      </c>
      <c r="OHM5" s="6" t="s">
        <v>11810</v>
      </c>
      <c r="OHN5" s="6" t="s">
        <v>11811</v>
      </c>
      <c r="OHO5" s="6" t="s">
        <v>11812</v>
      </c>
      <c r="OHP5" s="6" t="s">
        <v>11813</v>
      </c>
      <c r="OHQ5" s="6" t="s">
        <v>11814</v>
      </c>
      <c r="OHR5" s="6" t="s">
        <v>11815</v>
      </c>
      <c r="OHS5" s="6" t="s">
        <v>11816</v>
      </c>
      <c r="OHT5" s="6" t="s">
        <v>11817</v>
      </c>
      <c r="OHU5" s="6" t="s">
        <v>11818</v>
      </c>
      <c r="OHV5" s="6" t="s">
        <v>11819</v>
      </c>
      <c r="OHW5" s="6" t="s">
        <v>11820</v>
      </c>
      <c r="OHX5" s="6" t="s">
        <v>11821</v>
      </c>
      <c r="OHY5" s="6" t="s">
        <v>11822</v>
      </c>
      <c r="OHZ5" s="6" t="s">
        <v>11823</v>
      </c>
      <c r="OIA5" s="6" t="s">
        <v>11824</v>
      </c>
      <c r="OIB5" s="6" t="s">
        <v>11825</v>
      </c>
      <c r="OIC5" s="6" t="s">
        <v>11826</v>
      </c>
      <c r="OID5" s="6" t="s">
        <v>11827</v>
      </c>
      <c r="OIE5" s="6" t="s">
        <v>11828</v>
      </c>
      <c r="OIF5" s="6" t="s">
        <v>11829</v>
      </c>
      <c r="OIG5" s="6" t="s">
        <v>11830</v>
      </c>
      <c r="OIH5" s="6" t="s">
        <v>11831</v>
      </c>
      <c r="OII5" s="6" t="s">
        <v>11832</v>
      </c>
      <c r="OIJ5" s="6" t="s">
        <v>11833</v>
      </c>
      <c r="OIK5" s="6" t="s">
        <v>11834</v>
      </c>
      <c r="OIL5" s="6" t="s">
        <v>11835</v>
      </c>
      <c r="OIM5" s="6" t="s">
        <v>11836</v>
      </c>
      <c r="OIN5" s="6" t="s">
        <v>11837</v>
      </c>
      <c r="OIO5" s="6" t="s">
        <v>11838</v>
      </c>
      <c r="OIP5" s="6" t="s">
        <v>11839</v>
      </c>
      <c r="OIQ5" s="6" t="s">
        <v>11840</v>
      </c>
      <c r="OIR5" s="6" t="s">
        <v>11841</v>
      </c>
      <c r="OIS5" s="6" t="s">
        <v>11842</v>
      </c>
      <c r="OIT5" s="6" t="s">
        <v>11843</v>
      </c>
      <c r="OIU5" s="6" t="s">
        <v>11844</v>
      </c>
      <c r="OIV5" s="6" t="s">
        <v>11845</v>
      </c>
      <c r="OIW5" s="6" t="s">
        <v>11846</v>
      </c>
      <c r="OIX5" s="6" t="s">
        <v>11847</v>
      </c>
      <c r="OIY5" s="6" t="s">
        <v>11848</v>
      </c>
      <c r="OIZ5" s="6" t="s">
        <v>11849</v>
      </c>
      <c r="OJA5" s="6" t="s">
        <v>11850</v>
      </c>
      <c r="OJB5" s="6" t="s">
        <v>11851</v>
      </c>
      <c r="OJC5" s="6" t="s">
        <v>11852</v>
      </c>
      <c r="OJD5" s="6" t="s">
        <v>11853</v>
      </c>
      <c r="OJE5" s="6" t="s">
        <v>11854</v>
      </c>
      <c r="OJF5" s="6" t="s">
        <v>11855</v>
      </c>
      <c r="OJG5" s="6" t="s">
        <v>11856</v>
      </c>
      <c r="OJH5" s="6" t="s">
        <v>11857</v>
      </c>
      <c r="OJI5" s="6" t="s">
        <v>11858</v>
      </c>
      <c r="OJJ5" s="6" t="s">
        <v>11859</v>
      </c>
      <c r="OJK5" s="6" t="s">
        <v>11860</v>
      </c>
      <c r="OJL5" s="6" t="s">
        <v>11861</v>
      </c>
      <c r="OJM5" s="6" t="s">
        <v>11862</v>
      </c>
      <c r="OJN5" s="6" t="s">
        <v>11863</v>
      </c>
      <c r="OJO5" s="6" t="s">
        <v>11864</v>
      </c>
      <c r="OJP5" s="6" t="s">
        <v>11865</v>
      </c>
      <c r="OJQ5" s="6" t="s">
        <v>11866</v>
      </c>
      <c r="OJR5" s="6" t="s">
        <v>11867</v>
      </c>
      <c r="OJS5" s="6" t="s">
        <v>11868</v>
      </c>
      <c r="OJT5" s="6" t="s">
        <v>11869</v>
      </c>
      <c r="OJU5" s="6" t="s">
        <v>11870</v>
      </c>
      <c r="OJV5" s="6" t="s">
        <v>11871</v>
      </c>
      <c r="OJW5" s="6" t="s">
        <v>11872</v>
      </c>
      <c r="OJX5" s="6" t="s">
        <v>11873</v>
      </c>
      <c r="OJY5" s="6" t="s">
        <v>11874</v>
      </c>
      <c r="OJZ5" s="6" t="s">
        <v>11875</v>
      </c>
      <c r="OKA5" s="6" t="s">
        <v>11876</v>
      </c>
      <c r="OKB5" s="6" t="s">
        <v>11877</v>
      </c>
      <c r="OKC5" s="6" t="s">
        <v>11878</v>
      </c>
      <c r="OKD5" s="6" t="s">
        <v>11879</v>
      </c>
      <c r="OKE5" s="6" t="s">
        <v>11880</v>
      </c>
      <c r="OKF5" s="6" t="s">
        <v>11881</v>
      </c>
      <c r="OKG5" s="6" t="s">
        <v>11882</v>
      </c>
      <c r="OKH5" s="6" t="s">
        <v>11883</v>
      </c>
      <c r="OKI5" s="6" t="s">
        <v>11884</v>
      </c>
      <c r="OKJ5" s="6" t="s">
        <v>11885</v>
      </c>
      <c r="OKK5" s="6" t="s">
        <v>11886</v>
      </c>
      <c r="OKL5" s="6" t="s">
        <v>11887</v>
      </c>
      <c r="OKM5" s="6" t="s">
        <v>11888</v>
      </c>
      <c r="OKN5" s="6" t="s">
        <v>11889</v>
      </c>
      <c r="OKO5" s="6" t="s">
        <v>11890</v>
      </c>
      <c r="OKP5" s="6" t="s">
        <v>11891</v>
      </c>
      <c r="OKQ5" s="6" t="s">
        <v>11892</v>
      </c>
      <c r="OKR5" s="6" t="s">
        <v>11893</v>
      </c>
      <c r="OKS5" s="6" t="s">
        <v>11894</v>
      </c>
      <c r="OKT5" s="6" t="s">
        <v>11895</v>
      </c>
      <c r="OKU5" s="6" t="s">
        <v>11896</v>
      </c>
      <c r="OKV5" s="6" t="s">
        <v>11897</v>
      </c>
      <c r="OKW5" s="6" t="s">
        <v>11898</v>
      </c>
      <c r="OKX5" s="6" t="s">
        <v>11899</v>
      </c>
      <c r="OKY5" s="6" t="s">
        <v>11900</v>
      </c>
      <c r="OKZ5" s="6" t="s">
        <v>11901</v>
      </c>
      <c r="OLA5" s="6" t="s">
        <v>11902</v>
      </c>
      <c r="OLB5" s="6" t="s">
        <v>11903</v>
      </c>
      <c r="OLC5" s="6" t="s">
        <v>11904</v>
      </c>
      <c r="OLD5" s="6" t="s">
        <v>11905</v>
      </c>
      <c r="OLE5" s="6" t="s">
        <v>11906</v>
      </c>
      <c r="OLF5" s="6" t="s">
        <v>11907</v>
      </c>
      <c r="OLG5" s="6" t="s">
        <v>11908</v>
      </c>
      <c r="OLH5" s="6" t="s">
        <v>11909</v>
      </c>
      <c r="OLI5" s="6" t="s">
        <v>11910</v>
      </c>
      <c r="OLJ5" s="6" t="s">
        <v>11911</v>
      </c>
      <c r="OLK5" s="6" t="s">
        <v>11912</v>
      </c>
      <c r="OLL5" s="6" t="s">
        <v>11913</v>
      </c>
      <c r="OLM5" s="6" t="s">
        <v>11914</v>
      </c>
      <c r="OLN5" s="6" t="s">
        <v>11915</v>
      </c>
      <c r="OLO5" s="6" t="s">
        <v>11916</v>
      </c>
      <c r="OLP5" s="6" t="s">
        <v>11917</v>
      </c>
      <c r="OLQ5" s="6" t="s">
        <v>11918</v>
      </c>
      <c r="OLR5" s="6" t="s">
        <v>11919</v>
      </c>
      <c r="OLS5" s="6" t="s">
        <v>11920</v>
      </c>
      <c r="OLT5" s="6" t="s">
        <v>11921</v>
      </c>
      <c r="OLU5" s="6" t="s">
        <v>11922</v>
      </c>
      <c r="OLV5" s="6" t="s">
        <v>11923</v>
      </c>
      <c r="OLW5" s="6" t="s">
        <v>11924</v>
      </c>
      <c r="OLX5" s="6" t="s">
        <v>11925</v>
      </c>
      <c r="OLY5" s="6" t="s">
        <v>11926</v>
      </c>
      <c r="OLZ5" s="6" t="s">
        <v>11927</v>
      </c>
      <c r="OMA5" s="6" t="s">
        <v>11928</v>
      </c>
      <c r="OMB5" s="6" t="s">
        <v>11929</v>
      </c>
      <c r="OMC5" s="6" t="s">
        <v>11930</v>
      </c>
      <c r="OMD5" s="6" t="s">
        <v>11931</v>
      </c>
      <c r="OME5" s="6" t="s">
        <v>11932</v>
      </c>
      <c r="OMF5" s="6" t="s">
        <v>11933</v>
      </c>
      <c r="OMG5" s="6" t="s">
        <v>11934</v>
      </c>
      <c r="OMH5" s="6" t="s">
        <v>11935</v>
      </c>
      <c r="OMI5" s="6" t="s">
        <v>11936</v>
      </c>
      <c r="OMJ5" s="6" t="s">
        <v>11937</v>
      </c>
      <c r="OMK5" s="6" t="s">
        <v>11938</v>
      </c>
      <c r="OML5" s="6" t="s">
        <v>11939</v>
      </c>
      <c r="OMM5" s="6" t="s">
        <v>11940</v>
      </c>
      <c r="OMN5" s="6" t="s">
        <v>11941</v>
      </c>
      <c r="OMO5" s="6" t="s">
        <v>11942</v>
      </c>
      <c r="OMP5" s="6" t="s">
        <v>11943</v>
      </c>
      <c r="OMQ5" s="6" t="s">
        <v>11944</v>
      </c>
      <c r="OMR5" s="6" t="s">
        <v>11945</v>
      </c>
      <c r="OMS5" s="6" t="s">
        <v>11946</v>
      </c>
      <c r="OMT5" s="6" t="s">
        <v>11947</v>
      </c>
      <c r="OMU5" s="6" t="s">
        <v>11948</v>
      </c>
      <c r="OMV5" s="6" t="s">
        <v>11949</v>
      </c>
      <c r="OMW5" s="6" t="s">
        <v>11950</v>
      </c>
      <c r="OMX5" s="6" t="s">
        <v>11951</v>
      </c>
      <c r="OMY5" s="6" t="s">
        <v>11952</v>
      </c>
      <c r="OMZ5" s="6" t="s">
        <v>11953</v>
      </c>
      <c r="ONA5" s="6" t="s">
        <v>11954</v>
      </c>
      <c r="ONB5" s="6" t="s">
        <v>11955</v>
      </c>
      <c r="ONC5" s="6" t="s">
        <v>11956</v>
      </c>
      <c r="OND5" s="6" t="s">
        <v>11957</v>
      </c>
      <c r="ONE5" s="6" t="s">
        <v>11958</v>
      </c>
      <c r="ONF5" s="6" t="s">
        <v>11959</v>
      </c>
      <c r="ONG5" s="6" t="s">
        <v>11960</v>
      </c>
      <c r="ONH5" s="6" t="s">
        <v>11961</v>
      </c>
      <c r="ONI5" s="6" t="s">
        <v>11962</v>
      </c>
      <c r="ONJ5" s="6" t="s">
        <v>11963</v>
      </c>
      <c r="ONK5" s="6" t="s">
        <v>11964</v>
      </c>
      <c r="ONL5" s="6" t="s">
        <v>11965</v>
      </c>
      <c r="ONM5" s="6" t="s">
        <v>11966</v>
      </c>
      <c r="ONN5" s="6" t="s">
        <v>11967</v>
      </c>
      <c r="ONO5" s="6" t="s">
        <v>11968</v>
      </c>
      <c r="ONP5" s="6" t="s">
        <v>11969</v>
      </c>
      <c r="ONQ5" s="6" t="s">
        <v>11970</v>
      </c>
      <c r="ONR5" s="6" t="s">
        <v>11971</v>
      </c>
      <c r="ONS5" s="6" t="s">
        <v>11972</v>
      </c>
      <c r="ONT5" s="6" t="s">
        <v>11973</v>
      </c>
      <c r="ONU5" s="6" t="s">
        <v>11974</v>
      </c>
      <c r="ONV5" s="6" t="s">
        <v>11975</v>
      </c>
      <c r="ONW5" s="6" t="s">
        <v>11976</v>
      </c>
      <c r="ONX5" s="6" t="s">
        <v>11977</v>
      </c>
      <c r="ONY5" s="6" t="s">
        <v>11978</v>
      </c>
      <c r="ONZ5" s="6" t="s">
        <v>11979</v>
      </c>
      <c r="OOA5" s="6" t="s">
        <v>11980</v>
      </c>
      <c r="OOB5" s="6" t="s">
        <v>11981</v>
      </c>
      <c r="OOC5" s="6" t="s">
        <v>11982</v>
      </c>
      <c r="OOD5" s="6" t="s">
        <v>11983</v>
      </c>
      <c r="OOE5" s="6" t="s">
        <v>11984</v>
      </c>
      <c r="OOF5" s="6" t="s">
        <v>11985</v>
      </c>
      <c r="OOG5" s="6" t="s">
        <v>11986</v>
      </c>
      <c r="OOH5" s="6" t="s">
        <v>11987</v>
      </c>
      <c r="OOI5" s="6" t="s">
        <v>11988</v>
      </c>
      <c r="OOJ5" s="6" t="s">
        <v>11989</v>
      </c>
      <c r="OOK5" s="6" t="s">
        <v>11990</v>
      </c>
      <c r="OOL5" s="6" t="s">
        <v>11991</v>
      </c>
      <c r="OOM5" s="6" t="s">
        <v>11992</v>
      </c>
      <c r="OON5" s="6" t="s">
        <v>11993</v>
      </c>
      <c r="OOO5" s="6" t="s">
        <v>11994</v>
      </c>
      <c r="OOP5" s="6" t="s">
        <v>11995</v>
      </c>
      <c r="OOQ5" s="6" t="s">
        <v>11996</v>
      </c>
      <c r="OOR5" s="6" t="s">
        <v>11997</v>
      </c>
      <c r="OOS5" s="6" t="s">
        <v>11998</v>
      </c>
      <c r="OOT5" s="6" t="s">
        <v>11999</v>
      </c>
      <c r="OOU5" s="6" t="s">
        <v>12000</v>
      </c>
      <c r="OOV5" s="6" t="s">
        <v>12001</v>
      </c>
      <c r="OOW5" s="6" t="s">
        <v>12002</v>
      </c>
      <c r="OOX5" s="6" t="s">
        <v>12003</v>
      </c>
      <c r="OOY5" s="6" t="s">
        <v>12004</v>
      </c>
      <c r="OOZ5" s="6" t="s">
        <v>12005</v>
      </c>
      <c r="OPA5" s="6" t="s">
        <v>12006</v>
      </c>
      <c r="OPB5" s="6" t="s">
        <v>12007</v>
      </c>
      <c r="OPC5" s="6" t="s">
        <v>12008</v>
      </c>
      <c r="OPD5" s="6" t="s">
        <v>12009</v>
      </c>
      <c r="OPE5" s="6" t="s">
        <v>12010</v>
      </c>
      <c r="OPF5" s="6" t="s">
        <v>12011</v>
      </c>
      <c r="OPG5" s="6" t="s">
        <v>12012</v>
      </c>
      <c r="OPH5" s="6" t="s">
        <v>12013</v>
      </c>
      <c r="OPI5" s="6" t="s">
        <v>12014</v>
      </c>
      <c r="OPJ5" s="6" t="s">
        <v>12015</v>
      </c>
      <c r="OPK5" s="6" t="s">
        <v>12016</v>
      </c>
      <c r="OPL5" s="6" t="s">
        <v>12017</v>
      </c>
      <c r="OPM5" s="6" t="s">
        <v>12018</v>
      </c>
      <c r="OPN5" s="6" t="s">
        <v>12019</v>
      </c>
      <c r="OPO5" s="6" t="s">
        <v>12020</v>
      </c>
      <c r="OPP5" s="6" t="s">
        <v>12021</v>
      </c>
      <c r="OPQ5" s="6" t="s">
        <v>12022</v>
      </c>
      <c r="OPR5" s="6" t="s">
        <v>12023</v>
      </c>
      <c r="OPS5" s="6" t="s">
        <v>12024</v>
      </c>
      <c r="OPT5" s="6" t="s">
        <v>12025</v>
      </c>
      <c r="OPU5" s="6" t="s">
        <v>12026</v>
      </c>
      <c r="OPV5" s="6" t="s">
        <v>12027</v>
      </c>
      <c r="OPW5" s="6" t="s">
        <v>12028</v>
      </c>
      <c r="OPX5" s="6" t="s">
        <v>12029</v>
      </c>
      <c r="OPY5" s="6" t="s">
        <v>12030</v>
      </c>
      <c r="OPZ5" s="6" t="s">
        <v>12031</v>
      </c>
      <c r="OQA5" s="6" t="s">
        <v>12032</v>
      </c>
      <c r="OQB5" s="6" t="s">
        <v>12033</v>
      </c>
      <c r="OQC5" s="6" t="s">
        <v>12034</v>
      </c>
      <c r="OQD5" s="6" t="s">
        <v>12035</v>
      </c>
      <c r="OQE5" s="6" t="s">
        <v>12036</v>
      </c>
      <c r="OQF5" s="6" t="s">
        <v>12037</v>
      </c>
      <c r="OQG5" s="6" t="s">
        <v>12038</v>
      </c>
      <c r="OQH5" s="6" t="s">
        <v>12039</v>
      </c>
      <c r="OQI5" s="6" t="s">
        <v>12040</v>
      </c>
      <c r="OQJ5" s="6" t="s">
        <v>12041</v>
      </c>
      <c r="OQK5" s="6" t="s">
        <v>12042</v>
      </c>
      <c r="OQL5" s="6" t="s">
        <v>12043</v>
      </c>
      <c r="OQM5" s="6" t="s">
        <v>12044</v>
      </c>
      <c r="OQN5" s="6" t="s">
        <v>12045</v>
      </c>
      <c r="OQO5" s="6" t="s">
        <v>12046</v>
      </c>
      <c r="OQP5" s="6" t="s">
        <v>12047</v>
      </c>
      <c r="OQQ5" s="6" t="s">
        <v>12048</v>
      </c>
      <c r="OQR5" s="6" t="s">
        <v>12049</v>
      </c>
      <c r="OQS5" s="6" t="s">
        <v>12050</v>
      </c>
      <c r="OQT5" s="6" t="s">
        <v>12051</v>
      </c>
      <c r="OQU5" s="6" t="s">
        <v>12052</v>
      </c>
      <c r="OQV5" s="6" t="s">
        <v>12053</v>
      </c>
      <c r="OQW5" s="6" t="s">
        <v>12054</v>
      </c>
      <c r="OQX5" s="6" t="s">
        <v>12055</v>
      </c>
      <c r="OQY5" s="6" t="s">
        <v>12056</v>
      </c>
      <c r="OQZ5" s="6" t="s">
        <v>12057</v>
      </c>
      <c r="ORA5" s="6" t="s">
        <v>12058</v>
      </c>
      <c r="ORB5" s="6" t="s">
        <v>12059</v>
      </c>
      <c r="ORC5" s="6" t="s">
        <v>12060</v>
      </c>
      <c r="ORD5" s="6" t="s">
        <v>12061</v>
      </c>
      <c r="ORE5" s="6" t="s">
        <v>12062</v>
      </c>
      <c r="ORF5" s="6" t="s">
        <v>12063</v>
      </c>
      <c r="ORG5" s="6" t="s">
        <v>12064</v>
      </c>
      <c r="ORH5" s="6" t="s">
        <v>12065</v>
      </c>
      <c r="ORI5" s="6" t="s">
        <v>12066</v>
      </c>
      <c r="ORJ5" s="6" t="s">
        <v>12067</v>
      </c>
      <c r="ORK5" s="6" t="s">
        <v>12068</v>
      </c>
      <c r="ORL5" s="6" t="s">
        <v>12069</v>
      </c>
      <c r="ORM5" s="6" t="s">
        <v>12070</v>
      </c>
      <c r="ORN5" s="6" t="s">
        <v>12071</v>
      </c>
      <c r="ORO5" s="6" t="s">
        <v>12072</v>
      </c>
      <c r="ORP5" s="6" t="s">
        <v>12073</v>
      </c>
      <c r="ORQ5" s="6" t="s">
        <v>12074</v>
      </c>
      <c r="ORR5" s="6" t="s">
        <v>12075</v>
      </c>
      <c r="ORS5" s="6" t="s">
        <v>12076</v>
      </c>
      <c r="ORT5" s="6" t="s">
        <v>12077</v>
      </c>
      <c r="ORU5" s="6" t="s">
        <v>12078</v>
      </c>
      <c r="ORV5" s="6" t="s">
        <v>12079</v>
      </c>
      <c r="ORW5" s="6" t="s">
        <v>12080</v>
      </c>
      <c r="ORX5" s="6" t="s">
        <v>12081</v>
      </c>
      <c r="ORY5" s="6" t="s">
        <v>12082</v>
      </c>
      <c r="ORZ5" s="6" t="s">
        <v>12083</v>
      </c>
      <c r="OSA5" s="6" t="s">
        <v>12084</v>
      </c>
      <c r="OSB5" s="6" t="s">
        <v>12085</v>
      </c>
      <c r="OSC5" s="6" t="s">
        <v>12086</v>
      </c>
      <c r="OSD5" s="6" t="s">
        <v>12087</v>
      </c>
      <c r="OSE5" s="6" t="s">
        <v>12088</v>
      </c>
      <c r="OSF5" s="6" t="s">
        <v>12089</v>
      </c>
      <c r="OSG5" s="6" t="s">
        <v>12090</v>
      </c>
      <c r="OSH5" s="6" t="s">
        <v>12091</v>
      </c>
      <c r="OSI5" s="6" t="s">
        <v>12092</v>
      </c>
      <c r="OSJ5" s="6" t="s">
        <v>12093</v>
      </c>
      <c r="OSK5" s="6" t="s">
        <v>12094</v>
      </c>
      <c r="OSL5" s="6" t="s">
        <v>12095</v>
      </c>
      <c r="OSM5" s="6" t="s">
        <v>12096</v>
      </c>
      <c r="OSN5" s="6" t="s">
        <v>12097</v>
      </c>
      <c r="OSO5" s="6" t="s">
        <v>12098</v>
      </c>
      <c r="OSP5" s="6" t="s">
        <v>12099</v>
      </c>
      <c r="OSQ5" s="6" t="s">
        <v>12100</v>
      </c>
      <c r="OSR5" s="6" t="s">
        <v>12101</v>
      </c>
      <c r="OSS5" s="6" t="s">
        <v>12102</v>
      </c>
      <c r="OST5" s="6" t="s">
        <v>12103</v>
      </c>
      <c r="OSU5" s="6" t="s">
        <v>12104</v>
      </c>
      <c r="OSV5" s="6" t="s">
        <v>12105</v>
      </c>
      <c r="OSW5" s="6" t="s">
        <v>12106</v>
      </c>
      <c r="OSX5" s="6" t="s">
        <v>12107</v>
      </c>
      <c r="OSY5" s="6" t="s">
        <v>12108</v>
      </c>
      <c r="OSZ5" s="6" t="s">
        <v>12109</v>
      </c>
      <c r="OTA5" s="6" t="s">
        <v>12110</v>
      </c>
      <c r="OTB5" s="6" t="s">
        <v>12111</v>
      </c>
      <c r="OTC5" s="6" t="s">
        <v>12112</v>
      </c>
      <c r="OTD5" s="6" t="s">
        <v>12113</v>
      </c>
      <c r="OTE5" s="6" t="s">
        <v>12114</v>
      </c>
      <c r="OTF5" s="6" t="s">
        <v>12115</v>
      </c>
      <c r="OTG5" s="6" t="s">
        <v>12116</v>
      </c>
      <c r="OTH5" s="6" t="s">
        <v>12117</v>
      </c>
      <c r="OTI5" s="6" t="s">
        <v>12118</v>
      </c>
      <c r="OTJ5" s="6" t="s">
        <v>12119</v>
      </c>
      <c r="OTK5" s="6" t="s">
        <v>12120</v>
      </c>
      <c r="OTL5" s="6" t="s">
        <v>12121</v>
      </c>
      <c r="OTM5" s="6" t="s">
        <v>12122</v>
      </c>
      <c r="OTN5" s="6" t="s">
        <v>12123</v>
      </c>
      <c r="OTO5" s="6" t="s">
        <v>12124</v>
      </c>
      <c r="OTP5" s="6" t="s">
        <v>12125</v>
      </c>
      <c r="OTQ5" s="6" t="s">
        <v>12126</v>
      </c>
      <c r="OTR5" s="6" t="s">
        <v>12127</v>
      </c>
      <c r="OTS5" s="6" t="s">
        <v>12128</v>
      </c>
      <c r="OTT5" s="6" t="s">
        <v>12129</v>
      </c>
      <c r="OTU5" s="6" t="s">
        <v>12130</v>
      </c>
      <c r="OTV5" s="6" t="s">
        <v>12131</v>
      </c>
      <c r="OTW5" s="6" t="s">
        <v>12132</v>
      </c>
      <c r="OTX5" s="6" t="s">
        <v>12133</v>
      </c>
      <c r="OTY5" s="6" t="s">
        <v>12134</v>
      </c>
      <c r="OTZ5" s="6" t="s">
        <v>12135</v>
      </c>
      <c r="OUA5" s="6" t="s">
        <v>12136</v>
      </c>
      <c r="OUB5" s="6" t="s">
        <v>12137</v>
      </c>
      <c r="OUC5" s="6" t="s">
        <v>12138</v>
      </c>
      <c r="OUD5" s="6" t="s">
        <v>12139</v>
      </c>
      <c r="OUE5" s="6" t="s">
        <v>12140</v>
      </c>
      <c r="OUF5" s="6" t="s">
        <v>12141</v>
      </c>
      <c r="OUG5" s="6" t="s">
        <v>12142</v>
      </c>
      <c r="OUH5" s="6" t="s">
        <v>12143</v>
      </c>
      <c r="OUI5" s="6" t="s">
        <v>12144</v>
      </c>
      <c r="OUJ5" s="6" t="s">
        <v>12145</v>
      </c>
      <c r="OUK5" s="6" t="s">
        <v>12146</v>
      </c>
      <c r="OUL5" s="6" t="s">
        <v>12147</v>
      </c>
      <c r="OUM5" s="6" t="s">
        <v>12148</v>
      </c>
      <c r="OUN5" s="6" t="s">
        <v>12149</v>
      </c>
      <c r="OUO5" s="6" t="s">
        <v>12150</v>
      </c>
      <c r="OUP5" s="6" t="s">
        <v>12151</v>
      </c>
      <c r="OUQ5" s="6" t="s">
        <v>12152</v>
      </c>
      <c r="OUR5" s="6" t="s">
        <v>12153</v>
      </c>
      <c r="OUS5" s="6" t="s">
        <v>12154</v>
      </c>
      <c r="OUT5" s="6" t="s">
        <v>12155</v>
      </c>
      <c r="OUU5" s="6" t="s">
        <v>12156</v>
      </c>
      <c r="OUV5" s="6" t="s">
        <v>12157</v>
      </c>
      <c r="OUW5" s="6" t="s">
        <v>12158</v>
      </c>
      <c r="OUX5" s="6" t="s">
        <v>12159</v>
      </c>
      <c r="OUY5" s="6" t="s">
        <v>12160</v>
      </c>
      <c r="OUZ5" s="6" t="s">
        <v>12161</v>
      </c>
      <c r="OVA5" s="6" t="s">
        <v>12162</v>
      </c>
      <c r="OVB5" s="6" t="s">
        <v>12163</v>
      </c>
      <c r="OVC5" s="6" t="s">
        <v>12164</v>
      </c>
      <c r="OVD5" s="6" t="s">
        <v>12165</v>
      </c>
      <c r="OVE5" s="6" t="s">
        <v>12166</v>
      </c>
      <c r="OVF5" s="6" t="s">
        <v>12167</v>
      </c>
      <c r="OVG5" s="6" t="s">
        <v>12168</v>
      </c>
      <c r="OVH5" s="6" t="s">
        <v>12169</v>
      </c>
      <c r="OVI5" s="6" t="s">
        <v>12170</v>
      </c>
      <c r="OVJ5" s="6" t="s">
        <v>12171</v>
      </c>
      <c r="OVK5" s="6" t="s">
        <v>12172</v>
      </c>
      <c r="OVL5" s="6" t="s">
        <v>12173</v>
      </c>
      <c r="OVM5" s="6" t="s">
        <v>12174</v>
      </c>
      <c r="OVN5" s="6" t="s">
        <v>12175</v>
      </c>
      <c r="OVO5" s="6" t="s">
        <v>12176</v>
      </c>
      <c r="OVP5" s="6" t="s">
        <v>12177</v>
      </c>
      <c r="OVQ5" s="6" t="s">
        <v>12178</v>
      </c>
      <c r="OVR5" s="6" t="s">
        <v>12179</v>
      </c>
      <c r="OVS5" s="6" t="s">
        <v>12180</v>
      </c>
      <c r="OVT5" s="6" t="s">
        <v>12181</v>
      </c>
      <c r="OVU5" s="6" t="s">
        <v>12182</v>
      </c>
      <c r="OVV5" s="6" t="s">
        <v>12183</v>
      </c>
      <c r="OVW5" s="6" t="s">
        <v>12184</v>
      </c>
      <c r="OVX5" s="6" t="s">
        <v>12185</v>
      </c>
      <c r="OVY5" s="6" t="s">
        <v>12186</v>
      </c>
      <c r="OVZ5" s="6" t="s">
        <v>12187</v>
      </c>
      <c r="OWA5" s="6" t="s">
        <v>12188</v>
      </c>
      <c r="OWB5" s="6" t="s">
        <v>12189</v>
      </c>
      <c r="OWC5" s="6" t="s">
        <v>12190</v>
      </c>
      <c r="OWD5" s="6" t="s">
        <v>12191</v>
      </c>
      <c r="OWE5" s="6" t="s">
        <v>12192</v>
      </c>
      <c r="OWF5" s="6" t="s">
        <v>12193</v>
      </c>
      <c r="OWG5" s="6" t="s">
        <v>12194</v>
      </c>
      <c r="OWH5" s="6" t="s">
        <v>12195</v>
      </c>
      <c r="OWI5" s="6" t="s">
        <v>12196</v>
      </c>
      <c r="OWJ5" s="6" t="s">
        <v>12197</v>
      </c>
      <c r="OWK5" s="6" t="s">
        <v>12198</v>
      </c>
      <c r="OWL5" s="6" t="s">
        <v>12199</v>
      </c>
      <c r="OWM5" s="6" t="s">
        <v>12200</v>
      </c>
      <c r="OWN5" s="6" t="s">
        <v>12201</v>
      </c>
      <c r="OWO5" s="6" t="s">
        <v>12202</v>
      </c>
      <c r="OWP5" s="6" t="s">
        <v>12203</v>
      </c>
      <c r="OWQ5" s="6" t="s">
        <v>12204</v>
      </c>
      <c r="OWR5" s="6" t="s">
        <v>12205</v>
      </c>
      <c r="OWS5" s="6" t="s">
        <v>12206</v>
      </c>
      <c r="OWT5" s="6" t="s">
        <v>12207</v>
      </c>
      <c r="OWU5" s="6" t="s">
        <v>12208</v>
      </c>
      <c r="OWV5" s="6" t="s">
        <v>12209</v>
      </c>
      <c r="OWW5" s="6" t="s">
        <v>12210</v>
      </c>
      <c r="OWX5" s="6" t="s">
        <v>12211</v>
      </c>
      <c r="OWY5" s="6" t="s">
        <v>12212</v>
      </c>
      <c r="OWZ5" s="6" t="s">
        <v>12213</v>
      </c>
      <c r="OXA5" s="6" t="s">
        <v>12214</v>
      </c>
      <c r="OXB5" s="6" t="s">
        <v>12215</v>
      </c>
      <c r="OXC5" s="6" t="s">
        <v>12216</v>
      </c>
      <c r="OXD5" s="6" t="s">
        <v>12217</v>
      </c>
      <c r="OXE5" s="6" t="s">
        <v>12218</v>
      </c>
      <c r="OXF5" s="6" t="s">
        <v>12219</v>
      </c>
      <c r="OXG5" s="6" t="s">
        <v>12220</v>
      </c>
      <c r="OXH5" s="6" t="s">
        <v>12221</v>
      </c>
      <c r="OXI5" s="6" t="s">
        <v>12222</v>
      </c>
      <c r="OXJ5" s="6" t="s">
        <v>12223</v>
      </c>
      <c r="OXK5" s="6" t="s">
        <v>12224</v>
      </c>
      <c r="OXL5" s="6" t="s">
        <v>12225</v>
      </c>
      <c r="OXM5" s="6" t="s">
        <v>12226</v>
      </c>
      <c r="OXN5" s="6" t="s">
        <v>12227</v>
      </c>
      <c r="OXO5" s="6" t="s">
        <v>12228</v>
      </c>
      <c r="OXP5" s="6" t="s">
        <v>12229</v>
      </c>
      <c r="OXQ5" s="6" t="s">
        <v>12230</v>
      </c>
      <c r="OXR5" s="6" t="s">
        <v>12231</v>
      </c>
      <c r="OXS5" s="6" t="s">
        <v>12232</v>
      </c>
      <c r="OXT5" s="6" t="s">
        <v>12233</v>
      </c>
      <c r="OXU5" s="6" t="s">
        <v>12234</v>
      </c>
      <c r="OXV5" s="6" t="s">
        <v>12235</v>
      </c>
      <c r="OXW5" s="6" t="s">
        <v>12236</v>
      </c>
      <c r="OXX5" s="6" t="s">
        <v>12237</v>
      </c>
      <c r="OXY5" s="6" t="s">
        <v>12238</v>
      </c>
      <c r="OXZ5" s="6" t="s">
        <v>12239</v>
      </c>
      <c r="OYA5" s="6" t="s">
        <v>12240</v>
      </c>
      <c r="OYB5" s="6" t="s">
        <v>12241</v>
      </c>
      <c r="OYC5" s="6" t="s">
        <v>12242</v>
      </c>
      <c r="OYD5" s="6" t="s">
        <v>12243</v>
      </c>
      <c r="OYE5" s="6" t="s">
        <v>12244</v>
      </c>
      <c r="OYF5" s="6" t="s">
        <v>12245</v>
      </c>
      <c r="OYG5" s="6" t="s">
        <v>12246</v>
      </c>
      <c r="OYH5" s="6" t="s">
        <v>12247</v>
      </c>
      <c r="OYI5" s="6" t="s">
        <v>12248</v>
      </c>
      <c r="OYJ5" s="6" t="s">
        <v>12249</v>
      </c>
      <c r="OYK5" s="6" t="s">
        <v>12250</v>
      </c>
      <c r="OYL5" s="6" t="s">
        <v>12251</v>
      </c>
      <c r="OYM5" s="6" t="s">
        <v>12252</v>
      </c>
      <c r="OYN5" s="6" t="s">
        <v>12253</v>
      </c>
      <c r="OYO5" s="6" t="s">
        <v>12254</v>
      </c>
      <c r="OYP5" s="6" t="s">
        <v>12255</v>
      </c>
      <c r="OYQ5" s="6" t="s">
        <v>12256</v>
      </c>
      <c r="OYR5" s="6" t="s">
        <v>12257</v>
      </c>
      <c r="OYS5" s="6" t="s">
        <v>12258</v>
      </c>
      <c r="OYT5" s="6" t="s">
        <v>12259</v>
      </c>
      <c r="OYU5" s="6" t="s">
        <v>12260</v>
      </c>
      <c r="OYV5" s="6" t="s">
        <v>12261</v>
      </c>
      <c r="OYW5" s="6" t="s">
        <v>12262</v>
      </c>
      <c r="OYX5" s="6" t="s">
        <v>12263</v>
      </c>
      <c r="OYY5" s="6" t="s">
        <v>12264</v>
      </c>
      <c r="OYZ5" s="6" t="s">
        <v>12265</v>
      </c>
      <c r="OZA5" s="6" t="s">
        <v>12266</v>
      </c>
      <c r="OZB5" s="6" t="s">
        <v>12267</v>
      </c>
      <c r="OZC5" s="6" t="s">
        <v>12268</v>
      </c>
      <c r="OZD5" s="6" t="s">
        <v>12269</v>
      </c>
      <c r="OZE5" s="6" t="s">
        <v>12270</v>
      </c>
      <c r="OZF5" s="6" t="s">
        <v>12271</v>
      </c>
      <c r="OZG5" s="6" t="s">
        <v>12272</v>
      </c>
      <c r="OZH5" s="6" t="s">
        <v>12273</v>
      </c>
      <c r="OZI5" s="6" t="s">
        <v>12274</v>
      </c>
      <c r="OZJ5" s="6" t="s">
        <v>12275</v>
      </c>
      <c r="OZK5" s="6" t="s">
        <v>12276</v>
      </c>
      <c r="OZL5" s="6" t="s">
        <v>12277</v>
      </c>
      <c r="OZM5" s="6" t="s">
        <v>12278</v>
      </c>
      <c r="OZN5" s="6" t="s">
        <v>12279</v>
      </c>
      <c r="OZO5" s="6" t="s">
        <v>12280</v>
      </c>
      <c r="OZP5" s="6" t="s">
        <v>12281</v>
      </c>
      <c r="OZQ5" s="6" t="s">
        <v>12282</v>
      </c>
      <c r="OZR5" s="6" t="s">
        <v>12283</v>
      </c>
      <c r="OZS5" s="6" t="s">
        <v>12284</v>
      </c>
      <c r="OZT5" s="6" t="s">
        <v>12285</v>
      </c>
      <c r="OZU5" s="6" t="s">
        <v>12286</v>
      </c>
      <c r="OZV5" s="6" t="s">
        <v>12287</v>
      </c>
      <c r="OZW5" s="6" t="s">
        <v>12288</v>
      </c>
      <c r="OZX5" s="6" t="s">
        <v>12289</v>
      </c>
      <c r="OZY5" s="6" t="s">
        <v>12290</v>
      </c>
      <c r="OZZ5" s="6" t="s">
        <v>12291</v>
      </c>
      <c r="PAA5" s="6" t="s">
        <v>12292</v>
      </c>
      <c r="PAB5" s="6" t="s">
        <v>12293</v>
      </c>
      <c r="PAC5" s="6" t="s">
        <v>12294</v>
      </c>
      <c r="PAD5" s="6" t="s">
        <v>12295</v>
      </c>
      <c r="PAE5" s="6" t="s">
        <v>12296</v>
      </c>
      <c r="PAF5" s="6" t="s">
        <v>12297</v>
      </c>
      <c r="PAG5" s="6" t="s">
        <v>12298</v>
      </c>
      <c r="PAH5" s="6" t="s">
        <v>12299</v>
      </c>
      <c r="PAI5" s="6" t="s">
        <v>12300</v>
      </c>
      <c r="PAJ5" s="6" t="s">
        <v>12301</v>
      </c>
      <c r="PAK5" s="6" t="s">
        <v>12302</v>
      </c>
      <c r="PAL5" s="6" t="s">
        <v>12303</v>
      </c>
      <c r="PAM5" s="6" t="s">
        <v>12304</v>
      </c>
      <c r="PAN5" s="6" t="s">
        <v>12305</v>
      </c>
      <c r="PAO5" s="6" t="s">
        <v>12306</v>
      </c>
      <c r="PAP5" s="6" t="s">
        <v>12307</v>
      </c>
      <c r="PAQ5" s="6" t="s">
        <v>12308</v>
      </c>
      <c r="PAR5" s="6" t="s">
        <v>12309</v>
      </c>
      <c r="PAS5" s="6" t="s">
        <v>12310</v>
      </c>
      <c r="PAT5" s="6" t="s">
        <v>12311</v>
      </c>
      <c r="PAU5" s="6" t="s">
        <v>12312</v>
      </c>
      <c r="PAV5" s="6" t="s">
        <v>12313</v>
      </c>
      <c r="PAW5" s="6" t="s">
        <v>12314</v>
      </c>
      <c r="PAX5" s="6" t="s">
        <v>12315</v>
      </c>
      <c r="PAY5" s="6" t="s">
        <v>12316</v>
      </c>
      <c r="PAZ5" s="6" t="s">
        <v>12317</v>
      </c>
      <c r="PBA5" s="6" t="s">
        <v>12318</v>
      </c>
      <c r="PBB5" s="6" t="s">
        <v>12319</v>
      </c>
      <c r="PBC5" s="6" t="s">
        <v>12320</v>
      </c>
      <c r="PBD5" s="6" t="s">
        <v>12321</v>
      </c>
      <c r="PBE5" s="6" t="s">
        <v>12322</v>
      </c>
      <c r="PBF5" s="6" t="s">
        <v>12323</v>
      </c>
      <c r="PBG5" s="6" t="s">
        <v>12324</v>
      </c>
      <c r="PBH5" s="6" t="s">
        <v>12325</v>
      </c>
      <c r="PBI5" s="6" t="s">
        <v>12326</v>
      </c>
      <c r="PBJ5" s="6" t="s">
        <v>12327</v>
      </c>
      <c r="PBK5" s="6" t="s">
        <v>12328</v>
      </c>
      <c r="PBL5" s="6" t="s">
        <v>12329</v>
      </c>
      <c r="PBM5" s="6" t="s">
        <v>12330</v>
      </c>
      <c r="PBN5" s="6" t="s">
        <v>12331</v>
      </c>
      <c r="PBO5" s="6" t="s">
        <v>12332</v>
      </c>
      <c r="PBP5" s="6" t="s">
        <v>12333</v>
      </c>
      <c r="PBQ5" s="6" t="s">
        <v>12334</v>
      </c>
      <c r="PBR5" s="6" t="s">
        <v>12335</v>
      </c>
      <c r="PBS5" s="6" t="s">
        <v>12336</v>
      </c>
      <c r="PBT5" s="6" t="s">
        <v>12337</v>
      </c>
      <c r="PBU5" s="6" t="s">
        <v>12338</v>
      </c>
      <c r="PBV5" s="6" t="s">
        <v>12339</v>
      </c>
      <c r="PBW5" s="6" t="s">
        <v>12340</v>
      </c>
      <c r="PBX5" s="6" t="s">
        <v>12341</v>
      </c>
      <c r="PBY5" s="6" t="s">
        <v>12342</v>
      </c>
      <c r="PBZ5" s="6" t="s">
        <v>12343</v>
      </c>
      <c r="PCA5" s="6" t="s">
        <v>12344</v>
      </c>
      <c r="PCB5" s="6" t="s">
        <v>12345</v>
      </c>
      <c r="PCC5" s="6" t="s">
        <v>12346</v>
      </c>
      <c r="PCD5" s="6" t="s">
        <v>12347</v>
      </c>
      <c r="PCE5" s="6" t="s">
        <v>12348</v>
      </c>
      <c r="PCF5" s="6" t="s">
        <v>12349</v>
      </c>
      <c r="PCG5" s="6" t="s">
        <v>12350</v>
      </c>
      <c r="PCH5" s="6" t="s">
        <v>12351</v>
      </c>
      <c r="PCI5" s="6" t="s">
        <v>12352</v>
      </c>
      <c r="PCJ5" s="6" t="s">
        <v>12353</v>
      </c>
      <c r="PCK5" s="6" t="s">
        <v>12354</v>
      </c>
      <c r="PCL5" s="6" t="s">
        <v>12355</v>
      </c>
      <c r="PCM5" s="6" t="s">
        <v>12356</v>
      </c>
      <c r="PCN5" s="6" t="s">
        <v>12357</v>
      </c>
      <c r="PCO5" s="6" t="s">
        <v>12358</v>
      </c>
      <c r="PCP5" s="6" t="s">
        <v>12359</v>
      </c>
      <c r="PCQ5" s="6" t="s">
        <v>12360</v>
      </c>
      <c r="PCR5" s="6" t="s">
        <v>12361</v>
      </c>
      <c r="PCS5" s="6" t="s">
        <v>12362</v>
      </c>
      <c r="PCT5" s="6" t="s">
        <v>12363</v>
      </c>
      <c r="PCU5" s="6" t="s">
        <v>12364</v>
      </c>
      <c r="PCV5" s="6" t="s">
        <v>12365</v>
      </c>
      <c r="PCW5" s="6" t="s">
        <v>12366</v>
      </c>
      <c r="PCX5" s="6" t="s">
        <v>12367</v>
      </c>
      <c r="PCY5" s="6" t="s">
        <v>12368</v>
      </c>
      <c r="PCZ5" s="6" t="s">
        <v>12369</v>
      </c>
      <c r="PDA5" s="6" t="s">
        <v>12370</v>
      </c>
      <c r="PDB5" s="6" t="s">
        <v>12371</v>
      </c>
      <c r="PDC5" s="6" t="s">
        <v>12372</v>
      </c>
      <c r="PDD5" s="6" t="s">
        <v>12373</v>
      </c>
      <c r="PDE5" s="6" t="s">
        <v>12374</v>
      </c>
      <c r="PDF5" s="6" t="s">
        <v>12375</v>
      </c>
      <c r="PDG5" s="6" t="s">
        <v>12376</v>
      </c>
      <c r="PDH5" s="6" t="s">
        <v>12377</v>
      </c>
      <c r="PDI5" s="6" t="s">
        <v>12378</v>
      </c>
      <c r="PDJ5" s="6" t="s">
        <v>12379</v>
      </c>
      <c r="PDK5" s="6" t="s">
        <v>12380</v>
      </c>
      <c r="PDL5" s="6" t="s">
        <v>12381</v>
      </c>
      <c r="PDM5" s="6" t="s">
        <v>12382</v>
      </c>
      <c r="PDN5" s="6" t="s">
        <v>12383</v>
      </c>
      <c r="PDO5" s="6" t="s">
        <v>12384</v>
      </c>
      <c r="PDP5" s="6" t="s">
        <v>12385</v>
      </c>
      <c r="PDQ5" s="6" t="s">
        <v>12386</v>
      </c>
      <c r="PDR5" s="6" t="s">
        <v>12387</v>
      </c>
      <c r="PDS5" s="6" t="s">
        <v>12388</v>
      </c>
      <c r="PDT5" s="6" t="s">
        <v>12389</v>
      </c>
      <c r="PDU5" s="6" t="s">
        <v>12390</v>
      </c>
      <c r="PDV5" s="6" t="s">
        <v>12391</v>
      </c>
      <c r="PDW5" s="6" t="s">
        <v>12392</v>
      </c>
      <c r="PDX5" s="6" t="s">
        <v>12393</v>
      </c>
      <c r="PDY5" s="6" t="s">
        <v>12394</v>
      </c>
      <c r="PDZ5" s="6" t="s">
        <v>12395</v>
      </c>
      <c r="PEA5" s="6" t="s">
        <v>12396</v>
      </c>
      <c r="PEB5" s="6" t="s">
        <v>12397</v>
      </c>
      <c r="PEC5" s="6" t="s">
        <v>12398</v>
      </c>
      <c r="PED5" s="6" t="s">
        <v>12399</v>
      </c>
      <c r="PEE5" s="6" t="s">
        <v>12400</v>
      </c>
      <c r="PEF5" s="6" t="s">
        <v>12401</v>
      </c>
      <c r="PEG5" s="6" t="s">
        <v>12402</v>
      </c>
      <c r="PEH5" s="6" t="s">
        <v>12403</v>
      </c>
      <c r="PEI5" s="6" t="s">
        <v>12404</v>
      </c>
      <c r="PEJ5" s="6" t="s">
        <v>12405</v>
      </c>
      <c r="PEK5" s="6" t="s">
        <v>12406</v>
      </c>
      <c r="PEL5" s="6" t="s">
        <v>12407</v>
      </c>
      <c r="PEM5" s="6" t="s">
        <v>12408</v>
      </c>
      <c r="PEN5" s="6" t="s">
        <v>12409</v>
      </c>
      <c r="PEO5" s="6" t="s">
        <v>12410</v>
      </c>
      <c r="PEP5" s="6" t="s">
        <v>12411</v>
      </c>
      <c r="PEQ5" s="6" t="s">
        <v>12412</v>
      </c>
      <c r="PER5" s="6" t="s">
        <v>12413</v>
      </c>
      <c r="PES5" s="6" t="s">
        <v>12414</v>
      </c>
      <c r="PET5" s="6" t="s">
        <v>12415</v>
      </c>
      <c r="PEU5" s="6" t="s">
        <v>12416</v>
      </c>
      <c r="PEV5" s="6" t="s">
        <v>12417</v>
      </c>
      <c r="PEW5" s="6" t="s">
        <v>12418</v>
      </c>
      <c r="PEX5" s="6" t="s">
        <v>12419</v>
      </c>
      <c r="PEY5" s="6" t="s">
        <v>12420</v>
      </c>
      <c r="PEZ5" s="6" t="s">
        <v>12421</v>
      </c>
      <c r="PFA5" s="6" t="s">
        <v>12422</v>
      </c>
      <c r="PFB5" s="6" t="s">
        <v>12423</v>
      </c>
      <c r="PFC5" s="6" t="s">
        <v>12424</v>
      </c>
      <c r="PFD5" s="6" t="s">
        <v>12425</v>
      </c>
      <c r="PFE5" s="6" t="s">
        <v>12426</v>
      </c>
      <c r="PFF5" s="6" t="s">
        <v>12427</v>
      </c>
      <c r="PFG5" s="6" t="s">
        <v>12428</v>
      </c>
      <c r="PFH5" s="6" t="s">
        <v>12429</v>
      </c>
      <c r="PFI5" s="6" t="s">
        <v>12430</v>
      </c>
      <c r="PFJ5" s="6" t="s">
        <v>12431</v>
      </c>
      <c r="PFK5" s="6" t="s">
        <v>12432</v>
      </c>
      <c r="PFL5" s="6" t="s">
        <v>12433</v>
      </c>
      <c r="PFM5" s="6" t="s">
        <v>12434</v>
      </c>
      <c r="PFN5" s="6" t="s">
        <v>12435</v>
      </c>
      <c r="PFO5" s="6" t="s">
        <v>12436</v>
      </c>
      <c r="PFP5" s="6" t="s">
        <v>12437</v>
      </c>
      <c r="PFQ5" s="6" t="s">
        <v>12438</v>
      </c>
      <c r="PFR5" s="6" t="s">
        <v>12439</v>
      </c>
      <c r="PFS5" s="6" t="s">
        <v>12440</v>
      </c>
      <c r="PFT5" s="6" t="s">
        <v>12441</v>
      </c>
      <c r="PFU5" s="6" t="s">
        <v>12442</v>
      </c>
      <c r="PFV5" s="6" t="s">
        <v>12443</v>
      </c>
      <c r="PFW5" s="6" t="s">
        <v>12444</v>
      </c>
      <c r="PFX5" s="6" t="s">
        <v>12445</v>
      </c>
      <c r="PFY5" s="6" t="s">
        <v>12446</v>
      </c>
      <c r="PFZ5" s="6" t="s">
        <v>12447</v>
      </c>
      <c r="PGA5" s="6" t="s">
        <v>12448</v>
      </c>
      <c r="PGB5" s="6" t="s">
        <v>12449</v>
      </c>
      <c r="PGC5" s="6" t="s">
        <v>12450</v>
      </c>
      <c r="PGD5" s="6" t="s">
        <v>12451</v>
      </c>
      <c r="PGE5" s="6" t="s">
        <v>12452</v>
      </c>
      <c r="PGF5" s="6" t="s">
        <v>12453</v>
      </c>
      <c r="PGG5" s="6" t="s">
        <v>12454</v>
      </c>
      <c r="PGH5" s="6" t="s">
        <v>12455</v>
      </c>
      <c r="PGI5" s="6" t="s">
        <v>12456</v>
      </c>
      <c r="PGJ5" s="6" t="s">
        <v>12457</v>
      </c>
      <c r="PGK5" s="6" t="s">
        <v>12458</v>
      </c>
      <c r="PGL5" s="6" t="s">
        <v>12459</v>
      </c>
      <c r="PGM5" s="6" t="s">
        <v>12460</v>
      </c>
      <c r="PGN5" s="6" t="s">
        <v>12461</v>
      </c>
      <c r="PGO5" s="6" t="s">
        <v>12462</v>
      </c>
      <c r="PGP5" s="6" t="s">
        <v>12463</v>
      </c>
      <c r="PGQ5" s="6" t="s">
        <v>12464</v>
      </c>
      <c r="PGR5" s="6" t="s">
        <v>12465</v>
      </c>
      <c r="PGS5" s="6" t="s">
        <v>12466</v>
      </c>
      <c r="PGT5" s="6" t="s">
        <v>12467</v>
      </c>
      <c r="PGU5" s="6" t="s">
        <v>12468</v>
      </c>
      <c r="PGV5" s="6" t="s">
        <v>12469</v>
      </c>
      <c r="PGW5" s="6" t="s">
        <v>12470</v>
      </c>
      <c r="PGX5" s="6" t="s">
        <v>12471</v>
      </c>
      <c r="PGY5" s="6" t="s">
        <v>12472</v>
      </c>
      <c r="PGZ5" s="6" t="s">
        <v>12473</v>
      </c>
      <c r="PHA5" s="6" t="s">
        <v>12474</v>
      </c>
      <c r="PHB5" s="6" t="s">
        <v>12475</v>
      </c>
      <c r="PHC5" s="6" t="s">
        <v>12476</v>
      </c>
      <c r="PHD5" s="6" t="s">
        <v>12477</v>
      </c>
      <c r="PHE5" s="6" t="s">
        <v>12478</v>
      </c>
      <c r="PHF5" s="6" t="s">
        <v>12479</v>
      </c>
      <c r="PHG5" s="6" t="s">
        <v>12480</v>
      </c>
      <c r="PHH5" s="6" t="s">
        <v>12481</v>
      </c>
      <c r="PHI5" s="6" t="s">
        <v>12482</v>
      </c>
      <c r="PHJ5" s="6" t="s">
        <v>12483</v>
      </c>
      <c r="PHK5" s="6" t="s">
        <v>12484</v>
      </c>
      <c r="PHL5" s="6" t="s">
        <v>12485</v>
      </c>
      <c r="PHM5" s="6" t="s">
        <v>12486</v>
      </c>
      <c r="PHN5" s="6" t="s">
        <v>12487</v>
      </c>
      <c r="PHO5" s="6" t="s">
        <v>12488</v>
      </c>
      <c r="PHP5" s="6" t="s">
        <v>12489</v>
      </c>
      <c r="PHQ5" s="6" t="s">
        <v>12490</v>
      </c>
      <c r="PHR5" s="6" t="s">
        <v>12491</v>
      </c>
      <c r="PHS5" s="6" t="s">
        <v>12492</v>
      </c>
      <c r="PHT5" s="6" t="s">
        <v>12493</v>
      </c>
      <c r="PHU5" s="6" t="s">
        <v>12494</v>
      </c>
      <c r="PHV5" s="6" t="s">
        <v>12495</v>
      </c>
      <c r="PHW5" s="6" t="s">
        <v>12496</v>
      </c>
      <c r="PHX5" s="6" t="s">
        <v>12497</v>
      </c>
      <c r="PHY5" s="6" t="s">
        <v>12498</v>
      </c>
      <c r="PHZ5" s="6" t="s">
        <v>12499</v>
      </c>
      <c r="PIA5" s="6" t="s">
        <v>12500</v>
      </c>
      <c r="PIB5" s="6" t="s">
        <v>12501</v>
      </c>
      <c r="PIC5" s="6" t="s">
        <v>12502</v>
      </c>
      <c r="PID5" s="6" t="s">
        <v>12503</v>
      </c>
      <c r="PIE5" s="6" t="s">
        <v>12504</v>
      </c>
      <c r="PIF5" s="6" t="s">
        <v>12505</v>
      </c>
      <c r="PIG5" s="6" t="s">
        <v>12506</v>
      </c>
      <c r="PIH5" s="6" t="s">
        <v>12507</v>
      </c>
      <c r="PII5" s="6" t="s">
        <v>12508</v>
      </c>
      <c r="PIJ5" s="6" t="s">
        <v>12509</v>
      </c>
      <c r="PIK5" s="6" t="s">
        <v>12510</v>
      </c>
      <c r="PIL5" s="6" t="s">
        <v>12511</v>
      </c>
      <c r="PIM5" s="6" t="s">
        <v>12512</v>
      </c>
      <c r="PIN5" s="6" t="s">
        <v>12513</v>
      </c>
      <c r="PIO5" s="6" t="s">
        <v>12514</v>
      </c>
      <c r="PIP5" s="6" t="s">
        <v>12515</v>
      </c>
      <c r="PIQ5" s="6" t="s">
        <v>12516</v>
      </c>
      <c r="PIR5" s="6" t="s">
        <v>12517</v>
      </c>
      <c r="PIS5" s="6" t="s">
        <v>12518</v>
      </c>
      <c r="PIT5" s="6" t="s">
        <v>12519</v>
      </c>
      <c r="PIU5" s="6" t="s">
        <v>12520</v>
      </c>
      <c r="PIV5" s="6" t="s">
        <v>12521</v>
      </c>
      <c r="PIW5" s="6" t="s">
        <v>12522</v>
      </c>
      <c r="PIX5" s="6" t="s">
        <v>12523</v>
      </c>
      <c r="PIY5" s="6" t="s">
        <v>12524</v>
      </c>
      <c r="PIZ5" s="6" t="s">
        <v>12525</v>
      </c>
      <c r="PJA5" s="6" t="s">
        <v>12526</v>
      </c>
      <c r="PJB5" s="6" t="s">
        <v>12527</v>
      </c>
      <c r="PJC5" s="6" t="s">
        <v>12528</v>
      </c>
      <c r="PJD5" s="6" t="s">
        <v>12529</v>
      </c>
      <c r="PJE5" s="6" t="s">
        <v>12530</v>
      </c>
      <c r="PJF5" s="6" t="s">
        <v>12531</v>
      </c>
      <c r="PJG5" s="6" t="s">
        <v>12532</v>
      </c>
      <c r="PJH5" s="6" t="s">
        <v>12533</v>
      </c>
      <c r="PJI5" s="6" t="s">
        <v>12534</v>
      </c>
      <c r="PJJ5" s="6" t="s">
        <v>12535</v>
      </c>
      <c r="PJK5" s="6" t="s">
        <v>12536</v>
      </c>
      <c r="PJL5" s="6" t="s">
        <v>12537</v>
      </c>
      <c r="PJM5" s="6" t="s">
        <v>12538</v>
      </c>
      <c r="PJN5" s="6" t="s">
        <v>12539</v>
      </c>
      <c r="PJO5" s="6" t="s">
        <v>12540</v>
      </c>
      <c r="PJP5" s="6" t="s">
        <v>12541</v>
      </c>
      <c r="PJQ5" s="6" t="s">
        <v>12542</v>
      </c>
      <c r="PJR5" s="6" t="s">
        <v>12543</v>
      </c>
      <c r="PJS5" s="6" t="s">
        <v>12544</v>
      </c>
      <c r="PJT5" s="6" t="s">
        <v>12545</v>
      </c>
      <c r="PJU5" s="6" t="s">
        <v>12546</v>
      </c>
      <c r="PJV5" s="6" t="s">
        <v>12547</v>
      </c>
      <c r="PJW5" s="6" t="s">
        <v>12548</v>
      </c>
      <c r="PJX5" s="6" t="s">
        <v>12549</v>
      </c>
      <c r="PJY5" s="6" t="s">
        <v>12550</v>
      </c>
      <c r="PJZ5" s="6" t="s">
        <v>12551</v>
      </c>
      <c r="PKA5" s="6" t="s">
        <v>12552</v>
      </c>
      <c r="PKB5" s="6" t="s">
        <v>12553</v>
      </c>
      <c r="PKC5" s="6" t="s">
        <v>12554</v>
      </c>
      <c r="PKD5" s="6" t="s">
        <v>12555</v>
      </c>
      <c r="PKE5" s="6" t="s">
        <v>12556</v>
      </c>
      <c r="PKF5" s="6" t="s">
        <v>12557</v>
      </c>
      <c r="PKG5" s="6" t="s">
        <v>12558</v>
      </c>
      <c r="PKH5" s="6" t="s">
        <v>12559</v>
      </c>
      <c r="PKI5" s="6" t="s">
        <v>12560</v>
      </c>
      <c r="PKJ5" s="6" t="s">
        <v>12561</v>
      </c>
      <c r="PKK5" s="6" t="s">
        <v>12562</v>
      </c>
      <c r="PKL5" s="6" t="s">
        <v>12563</v>
      </c>
      <c r="PKM5" s="6" t="s">
        <v>12564</v>
      </c>
      <c r="PKN5" s="6" t="s">
        <v>12565</v>
      </c>
      <c r="PKO5" s="6" t="s">
        <v>12566</v>
      </c>
      <c r="PKP5" s="6" t="s">
        <v>12567</v>
      </c>
      <c r="PKQ5" s="6" t="s">
        <v>12568</v>
      </c>
      <c r="PKR5" s="6" t="s">
        <v>12569</v>
      </c>
      <c r="PKS5" s="6" t="s">
        <v>12570</v>
      </c>
      <c r="PKT5" s="6" t="s">
        <v>12571</v>
      </c>
      <c r="PKU5" s="6" t="s">
        <v>12572</v>
      </c>
      <c r="PKV5" s="6" t="s">
        <v>12573</v>
      </c>
      <c r="PKW5" s="6" t="s">
        <v>12574</v>
      </c>
      <c r="PKX5" s="6" t="s">
        <v>12575</v>
      </c>
      <c r="PKY5" s="6" t="s">
        <v>12576</v>
      </c>
      <c r="PKZ5" s="6" t="s">
        <v>12577</v>
      </c>
      <c r="PLA5" s="6" t="s">
        <v>12578</v>
      </c>
      <c r="PLB5" s="6" t="s">
        <v>12579</v>
      </c>
      <c r="PLC5" s="6" t="s">
        <v>12580</v>
      </c>
      <c r="PLD5" s="6" t="s">
        <v>12581</v>
      </c>
      <c r="PLE5" s="6" t="s">
        <v>12582</v>
      </c>
      <c r="PLF5" s="6" t="s">
        <v>12583</v>
      </c>
      <c r="PLG5" s="6" t="s">
        <v>12584</v>
      </c>
      <c r="PLH5" s="6" t="s">
        <v>12585</v>
      </c>
      <c r="PLI5" s="6" t="s">
        <v>12586</v>
      </c>
      <c r="PLJ5" s="6" t="s">
        <v>12587</v>
      </c>
      <c r="PLK5" s="6" t="s">
        <v>12588</v>
      </c>
      <c r="PLL5" s="6" t="s">
        <v>12589</v>
      </c>
      <c r="PLM5" s="6" t="s">
        <v>12590</v>
      </c>
      <c r="PLN5" s="6" t="s">
        <v>12591</v>
      </c>
      <c r="PLO5" s="6" t="s">
        <v>12592</v>
      </c>
      <c r="PLP5" s="6" t="s">
        <v>12593</v>
      </c>
      <c r="PLQ5" s="6" t="s">
        <v>12594</v>
      </c>
      <c r="PLR5" s="6" t="s">
        <v>12595</v>
      </c>
      <c r="PLS5" s="6" t="s">
        <v>12596</v>
      </c>
      <c r="PLT5" s="6" t="s">
        <v>12597</v>
      </c>
      <c r="PLU5" s="6" t="s">
        <v>12598</v>
      </c>
      <c r="PLV5" s="6" t="s">
        <v>12599</v>
      </c>
      <c r="PLW5" s="6" t="s">
        <v>12600</v>
      </c>
      <c r="PLX5" s="6" t="s">
        <v>12601</v>
      </c>
      <c r="PLY5" s="6" t="s">
        <v>12602</v>
      </c>
      <c r="PLZ5" s="6" t="s">
        <v>12603</v>
      </c>
      <c r="PMA5" s="6" t="s">
        <v>12604</v>
      </c>
      <c r="PMB5" s="6" t="s">
        <v>12605</v>
      </c>
      <c r="PMC5" s="6" t="s">
        <v>12606</v>
      </c>
      <c r="PMD5" s="6" t="s">
        <v>12607</v>
      </c>
      <c r="PME5" s="6" t="s">
        <v>12608</v>
      </c>
      <c r="PMF5" s="6" t="s">
        <v>12609</v>
      </c>
      <c r="PMG5" s="6" t="s">
        <v>12610</v>
      </c>
      <c r="PMH5" s="6" t="s">
        <v>12611</v>
      </c>
      <c r="PMI5" s="6" t="s">
        <v>12612</v>
      </c>
      <c r="PMJ5" s="6" t="s">
        <v>12613</v>
      </c>
      <c r="PMK5" s="6" t="s">
        <v>12614</v>
      </c>
      <c r="PML5" s="6" t="s">
        <v>12615</v>
      </c>
      <c r="PMM5" s="6" t="s">
        <v>12616</v>
      </c>
      <c r="PMN5" s="6" t="s">
        <v>12617</v>
      </c>
      <c r="PMO5" s="6" t="s">
        <v>12618</v>
      </c>
      <c r="PMP5" s="6" t="s">
        <v>12619</v>
      </c>
      <c r="PMQ5" s="6" t="s">
        <v>12620</v>
      </c>
      <c r="PMR5" s="6" t="s">
        <v>12621</v>
      </c>
      <c r="PMS5" s="6" t="s">
        <v>12622</v>
      </c>
      <c r="PMT5" s="6" t="s">
        <v>12623</v>
      </c>
      <c r="PMU5" s="6" t="s">
        <v>12624</v>
      </c>
      <c r="PMV5" s="6" t="s">
        <v>12625</v>
      </c>
      <c r="PMW5" s="6" t="s">
        <v>12626</v>
      </c>
      <c r="PMX5" s="6" t="s">
        <v>12627</v>
      </c>
      <c r="PMY5" s="6" t="s">
        <v>12628</v>
      </c>
      <c r="PMZ5" s="6" t="s">
        <v>12629</v>
      </c>
      <c r="PNA5" s="6" t="s">
        <v>12630</v>
      </c>
      <c r="PNB5" s="6" t="s">
        <v>12631</v>
      </c>
      <c r="PNC5" s="6" t="s">
        <v>12632</v>
      </c>
      <c r="PND5" s="6" t="s">
        <v>12633</v>
      </c>
      <c r="PNE5" s="6" t="s">
        <v>12634</v>
      </c>
      <c r="PNF5" s="6" t="s">
        <v>12635</v>
      </c>
      <c r="PNG5" s="6" t="s">
        <v>12636</v>
      </c>
      <c r="PNH5" s="6" t="s">
        <v>12637</v>
      </c>
      <c r="PNI5" s="6" t="s">
        <v>12638</v>
      </c>
      <c r="PNJ5" s="6" t="s">
        <v>12639</v>
      </c>
      <c r="PNK5" s="6" t="s">
        <v>12640</v>
      </c>
      <c r="PNL5" s="6" t="s">
        <v>12641</v>
      </c>
      <c r="PNM5" s="6" t="s">
        <v>12642</v>
      </c>
      <c r="PNN5" s="6" t="s">
        <v>12643</v>
      </c>
      <c r="PNO5" s="6" t="s">
        <v>12644</v>
      </c>
      <c r="PNP5" s="6" t="s">
        <v>12645</v>
      </c>
      <c r="PNQ5" s="6" t="s">
        <v>12646</v>
      </c>
      <c r="PNR5" s="6" t="s">
        <v>12647</v>
      </c>
      <c r="PNS5" s="6" t="s">
        <v>12648</v>
      </c>
      <c r="PNT5" s="6" t="s">
        <v>12649</v>
      </c>
      <c r="PNU5" s="6" t="s">
        <v>12650</v>
      </c>
      <c r="PNV5" s="6" t="s">
        <v>12651</v>
      </c>
      <c r="PNW5" s="6" t="s">
        <v>12652</v>
      </c>
      <c r="PNX5" s="6" t="s">
        <v>12653</v>
      </c>
      <c r="PNY5" s="6" t="s">
        <v>12654</v>
      </c>
      <c r="PNZ5" s="6" t="s">
        <v>12655</v>
      </c>
      <c r="POA5" s="6" t="s">
        <v>12656</v>
      </c>
      <c r="POB5" s="6" t="s">
        <v>12657</v>
      </c>
      <c r="POC5" s="6" t="s">
        <v>12658</v>
      </c>
      <c r="POD5" s="6" t="s">
        <v>12659</v>
      </c>
      <c r="POE5" s="6" t="s">
        <v>12660</v>
      </c>
      <c r="POF5" s="6" t="s">
        <v>12661</v>
      </c>
      <c r="POG5" s="6" t="s">
        <v>12662</v>
      </c>
      <c r="POH5" s="6" t="s">
        <v>12663</v>
      </c>
      <c r="POI5" s="6" t="s">
        <v>12664</v>
      </c>
      <c r="POJ5" s="6" t="s">
        <v>12665</v>
      </c>
      <c r="POK5" s="6" t="s">
        <v>12666</v>
      </c>
      <c r="POL5" s="6" t="s">
        <v>12667</v>
      </c>
      <c r="POM5" s="6" t="s">
        <v>12668</v>
      </c>
      <c r="PON5" s="6" t="s">
        <v>12669</v>
      </c>
      <c r="POO5" s="6" t="s">
        <v>12670</v>
      </c>
      <c r="POP5" s="6" t="s">
        <v>12671</v>
      </c>
      <c r="POQ5" s="6" t="s">
        <v>12672</v>
      </c>
      <c r="POR5" s="6" t="s">
        <v>12673</v>
      </c>
      <c r="POS5" s="6" t="s">
        <v>12674</v>
      </c>
      <c r="POT5" s="6" t="s">
        <v>12675</v>
      </c>
      <c r="POU5" s="6" t="s">
        <v>12676</v>
      </c>
      <c r="POV5" s="6" t="s">
        <v>12677</v>
      </c>
      <c r="POW5" s="6" t="s">
        <v>12678</v>
      </c>
      <c r="POX5" s="6" t="s">
        <v>12679</v>
      </c>
      <c r="POY5" s="6" t="s">
        <v>12680</v>
      </c>
      <c r="POZ5" s="6" t="s">
        <v>12681</v>
      </c>
      <c r="PPA5" s="6" t="s">
        <v>12682</v>
      </c>
      <c r="PPB5" s="6" t="s">
        <v>12683</v>
      </c>
      <c r="PPC5" s="6" t="s">
        <v>12684</v>
      </c>
      <c r="PPD5" s="6" t="s">
        <v>12685</v>
      </c>
      <c r="PPE5" s="6" t="s">
        <v>12686</v>
      </c>
      <c r="PPF5" s="6" t="s">
        <v>12687</v>
      </c>
      <c r="PPG5" s="6" t="s">
        <v>12688</v>
      </c>
      <c r="PPH5" s="6" t="s">
        <v>12689</v>
      </c>
      <c r="PPI5" s="6" t="s">
        <v>12690</v>
      </c>
      <c r="PPJ5" s="6" t="s">
        <v>12691</v>
      </c>
      <c r="PPK5" s="6" t="s">
        <v>12692</v>
      </c>
      <c r="PPL5" s="6" t="s">
        <v>12693</v>
      </c>
      <c r="PPM5" s="6" t="s">
        <v>12694</v>
      </c>
      <c r="PPN5" s="6" t="s">
        <v>12695</v>
      </c>
      <c r="PPO5" s="6" t="s">
        <v>12696</v>
      </c>
      <c r="PPP5" s="6" t="s">
        <v>12697</v>
      </c>
      <c r="PPQ5" s="6" t="s">
        <v>12698</v>
      </c>
      <c r="PPR5" s="6" t="s">
        <v>12699</v>
      </c>
      <c r="PPS5" s="6" t="s">
        <v>12700</v>
      </c>
      <c r="PPT5" s="6" t="s">
        <v>12701</v>
      </c>
      <c r="PPU5" s="6" t="s">
        <v>12702</v>
      </c>
      <c r="PPV5" s="6" t="s">
        <v>12703</v>
      </c>
      <c r="PPW5" s="6" t="s">
        <v>12704</v>
      </c>
      <c r="PPX5" s="6" t="s">
        <v>12705</v>
      </c>
      <c r="PPY5" s="6" t="s">
        <v>12706</v>
      </c>
      <c r="PPZ5" s="6" t="s">
        <v>12707</v>
      </c>
      <c r="PQA5" s="6" t="s">
        <v>12708</v>
      </c>
      <c r="PQB5" s="6" t="s">
        <v>12709</v>
      </c>
      <c r="PQC5" s="6" t="s">
        <v>12710</v>
      </c>
      <c r="PQD5" s="6" t="s">
        <v>12711</v>
      </c>
      <c r="PQE5" s="6" t="s">
        <v>12712</v>
      </c>
      <c r="PQF5" s="6" t="s">
        <v>12713</v>
      </c>
      <c r="PQG5" s="6" t="s">
        <v>12714</v>
      </c>
      <c r="PQH5" s="6" t="s">
        <v>12715</v>
      </c>
      <c r="PQI5" s="6" t="s">
        <v>12716</v>
      </c>
      <c r="PQJ5" s="6" t="s">
        <v>12717</v>
      </c>
      <c r="PQK5" s="6" t="s">
        <v>12718</v>
      </c>
      <c r="PQL5" s="6" t="s">
        <v>12719</v>
      </c>
      <c r="PQM5" s="6" t="s">
        <v>12720</v>
      </c>
      <c r="PQN5" s="6" t="s">
        <v>12721</v>
      </c>
      <c r="PQO5" s="6" t="s">
        <v>12722</v>
      </c>
      <c r="PQP5" s="6" t="s">
        <v>12723</v>
      </c>
      <c r="PQQ5" s="6" t="s">
        <v>12724</v>
      </c>
      <c r="PQR5" s="6" t="s">
        <v>12725</v>
      </c>
      <c r="PQS5" s="6" t="s">
        <v>12726</v>
      </c>
      <c r="PQT5" s="6" t="s">
        <v>12727</v>
      </c>
      <c r="PQU5" s="6" t="s">
        <v>12728</v>
      </c>
      <c r="PQV5" s="6" t="s">
        <v>12729</v>
      </c>
      <c r="PQW5" s="6" t="s">
        <v>12730</v>
      </c>
      <c r="PQX5" s="6" t="s">
        <v>12731</v>
      </c>
      <c r="PQY5" s="6" t="s">
        <v>12732</v>
      </c>
      <c r="PQZ5" s="6" t="s">
        <v>12733</v>
      </c>
      <c r="PRA5" s="6" t="s">
        <v>12734</v>
      </c>
      <c r="PRB5" s="6" t="s">
        <v>12735</v>
      </c>
      <c r="PRC5" s="6" t="s">
        <v>12736</v>
      </c>
      <c r="PRD5" s="6" t="s">
        <v>12737</v>
      </c>
      <c r="PRE5" s="6" t="s">
        <v>12738</v>
      </c>
      <c r="PRF5" s="6" t="s">
        <v>12739</v>
      </c>
      <c r="PRG5" s="6" t="s">
        <v>12740</v>
      </c>
      <c r="PRH5" s="6" t="s">
        <v>12741</v>
      </c>
      <c r="PRI5" s="6" t="s">
        <v>12742</v>
      </c>
      <c r="PRJ5" s="6" t="s">
        <v>12743</v>
      </c>
      <c r="PRK5" s="6" t="s">
        <v>12744</v>
      </c>
      <c r="PRL5" s="6" t="s">
        <v>12745</v>
      </c>
      <c r="PRM5" s="6" t="s">
        <v>12746</v>
      </c>
      <c r="PRN5" s="6" t="s">
        <v>12747</v>
      </c>
      <c r="PRO5" s="6" t="s">
        <v>12748</v>
      </c>
      <c r="PRP5" s="6" t="s">
        <v>12749</v>
      </c>
      <c r="PRQ5" s="6" t="s">
        <v>12750</v>
      </c>
      <c r="PRR5" s="6" t="s">
        <v>12751</v>
      </c>
      <c r="PRS5" s="6" t="s">
        <v>12752</v>
      </c>
      <c r="PRT5" s="6" t="s">
        <v>12753</v>
      </c>
      <c r="PRU5" s="6" t="s">
        <v>12754</v>
      </c>
      <c r="PRV5" s="6" t="s">
        <v>12755</v>
      </c>
      <c r="PRW5" s="6" t="s">
        <v>12756</v>
      </c>
      <c r="PRX5" s="6" t="s">
        <v>12757</v>
      </c>
      <c r="PRY5" s="6" t="s">
        <v>12758</v>
      </c>
      <c r="PRZ5" s="6" t="s">
        <v>12759</v>
      </c>
      <c r="PSA5" s="6" t="s">
        <v>12760</v>
      </c>
      <c r="PSB5" s="6" t="s">
        <v>12761</v>
      </c>
      <c r="PSC5" s="6" t="s">
        <v>12762</v>
      </c>
      <c r="PSD5" s="6" t="s">
        <v>12763</v>
      </c>
      <c r="PSE5" s="6" t="s">
        <v>12764</v>
      </c>
      <c r="PSF5" s="6" t="s">
        <v>12765</v>
      </c>
      <c r="PSG5" s="6" t="s">
        <v>12766</v>
      </c>
      <c r="PSH5" s="6" t="s">
        <v>12767</v>
      </c>
      <c r="PSI5" s="6" t="s">
        <v>12768</v>
      </c>
      <c r="PSJ5" s="6" t="s">
        <v>12769</v>
      </c>
      <c r="PSK5" s="6" t="s">
        <v>12770</v>
      </c>
      <c r="PSL5" s="6" t="s">
        <v>12771</v>
      </c>
      <c r="PSM5" s="6" t="s">
        <v>12772</v>
      </c>
      <c r="PSN5" s="6" t="s">
        <v>12773</v>
      </c>
      <c r="PSO5" s="6" t="s">
        <v>12774</v>
      </c>
      <c r="PSP5" s="6" t="s">
        <v>12775</v>
      </c>
      <c r="PSQ5" s="6" t="s">
        <v>12776</v>
      </c>
      <c r="PSR5" s="6" t="s">
        <v>12777</v>
      </c>
      <c r="PSS5" s="6" t="s">
        <v>12778</v>
      </c>
      <c r="PST5" s="6" t="s">
        <v>12779</v>
      </c>
      <c r="PSU5" s="6" t="s">
        <v>12780</v>
      </c>
      <c r="PSV5" s="6" t="s">
        <v>12781</v>
      </c>
      <c r="PSW5" s="6" t="s">
        <v>12782</v>
      </c>
      <c r="PSX5" s="6" t="s">
        <v>12783</v>
      </c>
      <c r="PSY5" s="6" t="s">
        <v>12784</v>
      </c>
      <c r="PSZ5" s="6" t="s">
        <v>12785</v>
      </c>
      <c r="PTA5" s="6" t="s">
        <v>12786</v>
      </c>
      <c r="PTB5" s="6" t="s">
        <v>12787</v>
      </c>
      <c r="PTC5" s="6" t="s">
        <v>12788</v>
      </c>
      <c r="PTD5" s="6" t="s">
        <v>12789</v>
      </c>
      <c r="PTE5" s="6" t="s">
        <v>12790</v>
      </c>
      <c r="PTF5" s="6" t="s">
        <v>12791</v>
      </c>
      <c r="PTG5" s="6" t="s">
        <v>12792</v>
      </c>
      <c r="PTH5" s="6" t="s">
        <v>12793</v>
      </c>
      <c r="PTI5" s="6" t="s">
        <v>12794</v>
      </c>
      <c r="PTJ5" s="6" t="s">
        <v>12795</v>
      </c>
      <c r="PTK5" s="6" t="s">
        <v>12796</v>
      </c>
      <c r="PTL5" s="6" t="s">
        <v>12797</v>
      </c>
      <c r="PTM5" s="6" t="s">
        <v>12798</v>
      </c>
      <c r="PTN5" s="6" t="s">
        <v>12799</v>
      </c>
      <c r="PTO5" s="6" t="s">
        <v>12800</v>
      </c>
      <c r="PTP5" s="6" t="s">
        <v>12801</v>
      </c>
      <c r="PTQ5" s="6" t="s">
        <v>12802</v>
      </c>
      <c r="PTR5" s="6" t="s">
        <v>12803</v>
      </c>
      <c r="PTS5" s="6" t="s">
        <v>12804</v>
      </c>
      <c r="PTT5" s="6" t="s">
        <v>12805</v>
      </c>
      <c r="PTU5" s="6" t="s">
        <v>12806</v>
      </c>
      <c r="PTV5" s="6" t="s">
        <v>12807</v>
      </c>
      <c r="PTW5" s="6" t="s">
        <v>12808</v>
      </c>
      <c r="PTX5" s="6" t="s">
        <v>12809</v>
      </c>
      <c r="PTY5" s="6" t="s">
        <v>12810</v>
      </c>
      <c r="PTZ5" s="6" t="s">
        <v>12811</v>
      </c>
      <c r="PUA5" s="6" t="s">
        <v>12812</v>
      </c>
      <c r="PUB5" s="6" t="s">
        <v>12813</v>
      </c>
      <c r="PUC5" s="6" t="s">
        <v>12814</v>
      </c>
      <c r="PUD5" s="6" t="s">
        <v>12815</v>
      </c>
      <c r="PUE5" s="6" t="s">
        <v>12816</v>
      </c>
      <c r="PUF5" s="6" t="s">
        <v>12817</v>
      </c>
      <c r="PUG5" s="6" t="s">
        <v>12818</v>
      </c>
      <c r="PUH5" s="6" t="s">
        <v>12819</v>
      </c>
      <c r="PUI5" s="6" t="s">
        <v>12820</v>
      </c>
      <c r="PUJ5" s="6" t="s">
        <v>12821</v>
      </c>
      <c r="PUK5" s="6" t="s">
        <v>12822</v>
      </c>
      <c r="PUL5" s="6" t="s">
        <v>12823</v>
      </c>
      <c r="PUM5" s="6" t="s">
        <v>12824</v>
      </c>
      <c r="PUN5" s="6" t="s">
        <v>12825</v>
      </c>
      <c r="PUO5" s="6" t="s">
        <v>12826</v>
      </c>
      <c r="PUP5" s="6" t="s">
        <v>12827</v>
      </c>
      <c r="PUQ5" s="6" t="s">
        <v>12828</v>
      </c>
      <c r="PUR5" s="6" t="s">
        <v>12829</v>
      </c>
      <c r="PUS5" s="6" t="s">
        <v>12830</v>
      </c>
      <c r="PUT5" s="6" t="s">
        <v>12831</v>
      </c>
      <c r="PUU5" s="6" t="s">
        <v>12832</v>
      </c>
      <c r="PUV5" s="6" t="s">
        <v>12833</v>
      </c>
      <c r="PUW5" s="6" t="s">
        <v>12834</v>
      </c>
      <c r="PUX5" s="6" t="s">
        <v>12835</v>
      </c>
      <c r="PUY5" s="6" t="s">
        <v>12836</v>
      </c>
      <c r="PUZ5" s="6" t="s">
        <v>12837</v>
      </c>
      <c r="PVA5" s="6" t="s">
        <v>12838</v>
      </c>
      <c r="PVB5" s="6" t="s">
        <v>12839</v>
      </c>
      <c r="PVC5" s="6" t="s">
        <v>12840</v>
      </c>
      <c r="PVD5" s="6" t="s">
        <v>12841</v>
      </c>
      <c r="PVE5" s="6" t="s">
        <v>12842</v>
      </c>
      <c r="PVF5" s="6" t="s">
        <v>12843</v>
      </c>
      <c r="PVG5" s="6" t="s">
        <v>12844</v>
      </c>
      <c r="PVH5" s="6" t="s">
        <v>12845</v>
      </c>
      <c r="PVI5" s="6" t="s">
        <v>12846</v>
      </c>
      <c r="PVJ5" s="6" t="s">
        <v>12847</v>
      </c>
      <c r="PVK5" s="6" t="s">
        <v>12848</v>
      </c>
      <c r="PVL5" s="6" t="s">
        <v>12849</v>
      </c>
      <c r="PVM5" s="6" t="s">
        <v>12850</v>
      </c>
      <c r="PVN5" s="6" t="s">
        <v>12851</v>
      </c>
      <c r="PVO5" s="6" t="s">
        <v>12852</v>
      </c>
      <c r="PVP5" s="6" t="s">
        <v>12853</v>
      </c>
      <c r="PVQ5" s="6" t="s">
        <v>12854</v>
      </c>
      <c r="PVR5" s="6" t="s">
        <v>12855</v>
      </c>
      <c r="PVS5" s="6" t="s">
        <v>12856</v>
      </c>
      <c r="PVT5" s="6" t="s">
        <v>12857</v>
      </c>
      <c r="PVU5" s="6" t="s">
        <v>12858</v>
      </c>
      <c r="PVV5" s="6" t="s">
        <v>12859</v>
      </c>
      <c r="PVW5" s="6" t="s">
        <v>12860</v>
      </c>
      <c r="PVX5" s="6" t="s">
        <v>12861</v>
      </c>
      <c r="PVY5" s="6" t="s">
        <v>12862</v>
      </c>
      <c r="PVZ5" s="6" t="s">
        <v>12863</v>
      </c>
      <c r="PWA5" s="6" t="s">
        <v>12864</v>
      </c>
      <c r="PWB5" s="6" t="s">
        <v>12865</v>
      </c>
      <c r="PWC5" s="6" t="s">
        <v>12866</v>
      </c>
      <c r="PWD5" s="6" t="s">
        <v>12867</v>
      </c>
      <c r="PWE5" s="6" t="s">
        <v>12868</v>
      </c>
      <c r="PWF5" s="6" t="s">
        <v>12869</v>
      </c>
      <c r="PWG5" s="6" t="s">
        <v>12870</v>
      </c>
      <c r="PWH5" s="6" t="s">
        <v>12871</v>
      </c>
      <c r="PWI5" s="6" t="s">
        <v>12872</v>
      </c>
      <c r="PWJ5" s="6" t="s">
        <v>12873</v>
      </c>
      <c r="PWK5" s="6" t="s">
        <v>12874</v>
      </c>
      <c r="PWL5" s="6" t="s">
        <v>12875</v>
      </c>
      <c r="PWM5" s="6" t="s">
        <v>12876</v>
      </c>
      <c r="PWN5" s="6" t="s">
        <v>12877</v>
      </c>
      <c r="PWO5" s="6" t="s">
        <v>12878</v>
      </c>
      <c r="PWP5" s="6" t="s">
        <v>12879</v>
      </c>
      <c r="PWQ5" s="6" t="s">
        <v>12880</v>
      </c>
      <c r="PWR5" s="6" t="s">
        <v>12881</v>
      </c>
      <c r="PWS5" s="6" t="s">
        <v>12882</v>
      </c>
      <c r="PWT5" s="6" t="s">
        <v>12883</v>
      </c>
      <c r="PWU5" s="6" t="s">
        <v>12884</v>
      </c>
      <c r="PWV5" s="6" t="s">
        <v>12885</v>
      </c>
      <c r="PWW5" s="6" t="s">
        <v>12886</v>
      </c>
      <c r="PWX5" s="6" t="s">
        <v>12887</v>
      </c>
      <c r="PWY5" s="6" t="s">
        <v>12888</v>
      </c>
      <c r="PWZ5" s="6" t="s">
        <v>12889</v>
      </c>
      <c r="PXA5" s="6" t="s">
        <v>12890</v>
      </c>
      <c r="PXB5" s="6" t="s">
        <v>12891</v>
      </c>
      <c r="PXC5" s="6" t="s">
        <v>12892</v>
      </c>
      <c r="PXD5" s="6" t="s">
        <v>12893</v>
      </c>
      <c r="PXE5" s="6" t="s">
        <v>12894</v>
      </c>
      <c r="PXF5" s="6" t="s">
        <v>12895</v>
      </c>
      <c r="PXG5" s="6" t="s">
        <v>12896</v>
      </c>
      <c r="PXH5" s="6" t="s">
        <v>12897</v>
      </c>
      <c r="PXI5" s="6" t="s">
        <v>12898</v>
      </c>
      <c r="PXJ5" s="6" t="s">
        <v>12899</v>
      </c>
      <c r="PXK5" s="6" t="s">
        <v>12900</v>
      </c>
      <c r="PXL5" s="6" t="s">
        <v>12901</v>
      </c>
      <c r="PXM5" s="6" t="s">
        <v>12902</v>
      </c>
      <c r="PXN5" s="6" t="s">
        <v>12903</v>
      </c>
      <c r="PXO5" s="6" t="s">
        <v>12904</v>
      </c>
      <c r="PXP5" s="6" t="s">
        <v>12905</v>
      </c>
      <c r="PXQ5" s="6" t="s">
        <v>12906</v>
      </c>
      <c r="PXR5" s="6" t="s">
        <v>12907</v>
      </c>
      <c r="PXS5" s="6" t="s">
        <v>12908</v>
      </c>
      <c r="PXT5" s="6" t="s">
        <v>12909</v>
      </c>
      <c r="PXU5" s="6" t="s">
        <v>12910</v>
      </c>
      <c r="PXV5" s="6" t="s">
        <v>12911</v>
      </c>
      <c r="PXW5" s="6" t="s">
        <v>12912</v>
      </c>
      <c r="PXX5" s="6" t="s">
        <v>12913</v>
      </c>
      <c r="PXY5" s="6" t="s">
        <v>12914</v>
      </c>
      <c r="PXZ5" s="6" t="s">
        <v>12915</v>
      </c>
      <c r="PYA5" s="6" t="s">
        <v>12916</v>
      </c>
      <c r="PYB5" s="6" t="s">
        <v>12917</v>
      </c>
      <c r="PYC5" s="6" t="s">
        <v>12918</v>
      </c>
      <c r="PYD5" s="6" t="s">
        <v>12919</v>
      </c>
      <c r="PYE5" s="6" t="s">
        <v>12920</v>
      </c>
      <c r="PYF5" s="6" t="s">
        <v>12921</v>
      </c>
      <c r="PYG5" s="6" t="s">
        <v>12922</v>
      </c>
      <c r="PYH5" s="6" t="s">
        <v>12923</v>
      </c>
      <c r="PYI5" s="6" t="s">
        <v>12924</v>
      </c>
      <c r="PYJ5" s="6" t="s">
        <v>12925</v>
      </c>
      <c r="PYK5" s="6" t="s">
        <v>12926</v>
      </c>
      <c r="PYL5" s="6" t="s">
        <v>12927</v>
      </c>
      <c r="PYM5" s="6" t="s">
        <v>12928</v>
      </c>
      <c r="PYN5" s="6" t="s">
        <v>12929</v>
      </c>
      <c r="PYO5" s="6" t="s">
        <v>12930</v>
      </c>
      <c r="PYP5" s="6" t="s">
        <v>12931</v>
      </c>
      <c r="PYQ5" s="6" t="s">
        <v>12932</v>
      </c>
      <c r="PYR5" s="6" t="s">
        <v>12933</v>
      </c>
      <c r="PYS5" s="6" t="s">
        <v>12934</v>
      </c>
      <c r="PYT5" s="6" t="s">
        <v>12935</v>
      </c>
      <c r="PYU5" s="6" t="s">
        <v>12936</v>
      </c>
      <c r="PYV5" s="6" t="s">
        <v>12937</v>
      </c>
      <c r="PYW5" s="6" t="s">
        <v>12938</v>
      </c>
      <c r="PYX5" s="6" t="s">
        <v>12939</v>
      </c>
      <c r="PYY5" s="6" t="s">
        <v>12940</v>
      </c>
      <c r="PYZ5" s="6" t="s">
        <v>12941</v>
      </c>
      <c r="PZA5" s="6" t="s">
        <v>12942</v>
      </c>
      <c r="PZB5" s="6" t="s">
        <v>12943</v>
      </c>
      <c r="PZC5" s="6" t="s">
        <v>12944</v>
      </c>
      <c r="PZD5" s="6" t="s">
        <v>12945</v>
      </c>
      <c r="PZE5" s="6" t="s">
        <v>12946</v>
      </c>
      <c r="PZF5" s="6" t="s">
        <v>12947</v>
      </c>
      <c r="PZG5" s="6" t="s">
        <v>12948</v>
      </c>
      <c r="PZH5" s="6" t="s">
        <v>12949</v>
      </c>
      <c r="PZI5" s="6" t="s">
        <v>12950</v>
      </c>
      <c r="PZJ5" s="6" t="s">
        <v>12951</v>
      </c>
      <c r="PZK5" s="6" t="s">
        <v>12952</v>
      </c>
      <c r="PZL5" s="6" t="s">
        <v>12953</v>
      </c>
      <c r="PZM5" s="6" t="s">
        <v>12954</v>
      </c>
      <c r="PZN5" s="6" t="s">
        <v>12955</v>
      </c>
      <c r="PZO5" s="6" t="s">
        <v>12956</v>
      </c>
      <c r="PZP5" s="6" t="s">
        <v>12957</v>
      </c>
      <c r="PZQ5" s="6" t="s">
        <v>12958</v>
      </c>
      <c r="PZR5" s="6" t="s">
        <v>12959</v>
      </c>
      <c r="PZS5" s="6" t="s">
        <v>12960</v>
      </c>
      <c r="PZT5" s="6" t="s">
        <v>12961</v>
      </c>
      <c r="PZU5" s="6" t="s">
        <v>12962</v>
      </c>
      <c r="PZV5" s="6" t="s">
        <v>12963</v>
      </c>
      <c r="PZW5" s="6" t="s">
        <v>12964</v>
      </c>
      <c r="PZX5" s="6" t="s">
        <v>12965</v>
      </c>
      <c r="PZY5" s="6" t="s">
        <v>12966</v>
      </c>
      <c r="PZZ5" s="6" t="s">
        <v>12967</v>
      </c>
      <c r="QAA5" s="6" t="s">
        <v>12968</v>
      </c>
      <c r="QAB5" s="6" t="s">
        <v>12969</v>
      </c>
      <c r="QAC5" s="6" t="s">
        <v>12970</v>
      </c>
      <c r="QAD5" s="6" t="s">
        <v>12971</v>
      </c>
      <c r="QAE5" s="6" t="s">
        <v>12972</v>
      </c>
      <c r="QAF5" s="6" t="s">
        <v>12973</v>
      </c>
      <c r="QAG5" s="6" t="s">
        <v>12974</v>
      </c>
      <c r="QAH5" s="6" t="s">
        <v>12975</v>
      </c>
      <c r="QAI5" s="6" t="s">
        <v>12976</v>
      </c>
      <c r="QAJ5" s="6" t="s">
        <v>12977</v>
      </c>
      <c r="QAK5" s="6" t="s">
        <v>12978</v>
      </c>
      <c r="QAL5" s="6" t="s">
        <v>12979</v>
      </c>
      <c r="QAM5" s="6" t="s">
        <v>12980</v>
      </c>
      <c r="QAN5" s="6" t="s">
        <v>12981</v>
      </c>
      <c r="QAO5" s="6" t="s">
        <v>12982</v>
      </c>
      <c r="QAP5" s="6" t="s">
        <v>12983</v>
      </c>
      <c r="QAQ5" s="6" t="s">
        <v>12984</v>
      </c>
      <c r="QAR5" s="6" t="s">
        <v>12985</v>
      </c>
      <c r="QAS5" s="6" t="s">
        <v>12986</v>
      </c>
      <c r="QAT5" s="6" t="s">
        <v>12987</v>
      </c>
      <c r="QAU5" s="6" t="s">
        <v>12988</v>
      </c>
      <c r="QAV5" s="6" t="s">
        <v>12989</v>
      </c>
      <c r="QAW5" s="6" t="s">
        <v>12990</v>
      </c>
      <c r="QAX5" s="6" t="s">
        <v>12991</v>
      </c>
      <c r="QAY5" s="6" t="s">
        <v>12992</v>
      </c>
      <c r="QAZ5" s="6" t="s">
        <v>12993</v>
      </c>
      <c r="QBA5" s="6" t="s">
        <v>12994</v>
      </c>
      <c r="QBB5" s="6" t="s">
        <v>12995</v>
      </c>
      <c r="QBC5" s="6" t="s">
        <v>12996</v>
      </c>
      <c r="QBD5" s="6" t="s">
        <v>12997</v>
      </c>
      <c r="QBE5" s="6" t="s">
        <v>12998</v>
      </c>
      <c r="QBF5" s="6" t="s">
        <v>12999</v>
      </c>
      <c r="QBG5" s="6" t="s">
        <v>13000</v>
      </c>
      <c r="QBH5" s="6" t="s">
        <v>13001</v>
      </c>
      <c r="QBI5" s="6" t="s">
        <v>13002</v>
      </c>
      <c r="QBJ5" s="6" t="s">
        <v>13003</v>
      </c>
      <c r="QBK5" s="6" t="s">
        <v>13004</v>
      </c>
      <c r="QBL5" s="6" t="s">
        <v>13005</v>
      </c>
      <c r="QBM5" s="6" t="s">
        <v>13006</v>
      </c>
      <c r="QBN5" s="6" t="s">
        <v>13007</v>
      </c>
      <c r="QBO5" s="6" t="s">
        <v>13008</v>
      </c>
      <c r="QBP5" s="6" t="s">
        <v>13009</v>
      </c>
      <c r="QBQ5" s="6" t="s">
        <v>13010</v>
      </c>
      <c r="QBR5" s="6" t="s">
        <v>13011</v>
      </c>
      <c r="QBS5" s="6" t="s">
        <v>13012</v>
      </c>
      <c r="QBT5" s="6" t="s">
        <v>13013</v>
      </c>
      <c r="QBU5" s="6" t="s">
        <v>13014</v>
      </c>
      <c r="QBV5" s="6" t="s">
        <v>13015</v>
      </c>
      <c r="QBW5" s="6" t="s">
        <v>13016</v>
      </c>
      <c r="QBX5" s="6" t="s">
        <v>13017</v>
      </c>
      <c r="QBY5" s="6" t="s">
        <v>13018</v>
      </c>
      <c r="QBZ5" s="6" t="s">
        <v>13019</v>
      </c>
      <c r="QCA5" s="6" t="s">
        <v>13020</v>
      </c>
      <c r="QCB5" s="6" t="s">
        <v>13021</v>
      </c>
      <c r="QCC5" s="6" t="s">
        <v>13022</v>
      </c>
      <c r="QCD5" s="6" t="s">
        <v>13023</v>
      </c>
      <c r="QCE5" s="6" t="s">
        <v>13024</v>
      </c>
      <c r="QCF5" s="6" t="s">
        <v>13025</v>
      </c>
      <c r="QCG5" s="6" t="s">
        <v>13026</v>
      </c>
      <c r="QCH5" s="6" t="s">
        <v>13027</v>
      </c>
      <c r="QCI5" s="6" t="s">
        <v>13028</v>
      </c>
      <c r="QCJ5" s="6" t="s">
        <v>13029</v>
      </c>
      <c r="QCK5" s="6" t="s">
        <v>13030</v>
      </c>
      <c r="QCL5" s="6" t="s">
        <v>13031</v>
      </c>
      <c r="QCM5" s="6" t="s">
        <v>13032</v>
      </c>
      <c r="QCN5" s="6" t="s">
        <v>13033</v>
      </c>
      <c r="QCO5" s="6" t="s">
        <v>13034</v>
      </c>
      <c r="QCP5" s="6" t="s">
        <v>13035</v>
      </c>
      <c r="QCQ5" s="6" t="s">
        <v>13036</v>
      </c>
      <c r="QCR5" s="6" t="s">
        <v>13037</v>
      </c>
      <c r="QCS5" s="6" t="s">
        <v>13038</v>
      </c>
      <c r="QCT5" s="6" t="s">
        <v>13039</v>
      </c>
      <c r="QCU5" s="6" t="s">
        <v>13040</v>
      </c>
      <c r="QCV5" s="6" t="s">
        <v>13041</v>
      </c>
      <c r="QCW5" s="6" t="s">
        <v>13042</v>
      </c>
      <c r="QCX5" s="6" t="s">
        <v>13043</v>
      </c>
      <c r="QCY5" s="6" t="s">
        <v>13044</v>
      </c>
      <c r="QCZ5" s="6" t="s">
        <v>13045</v>
      </c>
      <c r="QDA5" s="6" t="s">
        <v>13046</v>
      </c>
      <c r="QDB5" s="6" t="s">
        <v>13047</v>
      </c>
      <c r="QDC5" s="6" t="s">
        <v>13048</v>
      </c>
      <c r="QDD5" s="6" t="s">
        <v>13049</v>
      </c>
      <c r="QDE5" s="6" t="s">
        <v>13050</v>
      </c>
      <c r="QDF5" s="6" t="s">
        <v>13051</v>
      </c>
      <c r="QDG5" s="6" t="s">
        <v>13052</v>
      </c>
      <c r="QDH5" s="6" t="s">
        <v>13053</v>
      </c>
      <c r="QDI5" s="6" t="s">
        <v>13054</v>
      </c>
      <c r="QDJ5" s="6" t="s">
        <v>13055</v>
      </c>
      <c r="QDK5" s="6" t="s">
        <v>13056</v>
      </c>
      <c r="QDL5" s="6" t="s">
        <v>13057</v>
      </c>
      <c r="QDM5" s="6" t="s">
        <v>13058</v>
      </c>
      <c r="QDN5" s="6" t="s">
        <v>13059</v>
      </c>
      <c r="QDO5" s="6" t="s">
        <v>13060</v>
      </c>
      <c r="QDP5" s="6" t="s">
        <v>13061</v>
      </c>
      <c r="QDQ5" s="6" t="s">
        <v>13062</v>
      </c>
      <c r="QDR5" s="6" t="s">
        <v>13063</v>
      </c>
      <c r="QDS5" s="6" t="s">
        <v>13064</v>
      </c>
      <c r="QDT5" s="6" t="s">
        <v>13065</v>
      </c>
      <c r="QDU5" s="6" t="s">
        <v>13066</v>
      </c>
      <c r="QDV5" s="6" t="s">
        <v>13067</v>
      </c>
      <c r="QDW5" s="6" t="s">
        <v>13068</v>
      </c>
      <c r="QDX5" s="6" t="s">
        <v>13069</v>
      </c>
      <c r="QDY5" s="6" t="s">
        <v>13070</v>
      </c>
      <c r="QDZ5" s="6" t="s">
        <v>13071</v>
      </c>
      <c r="QEA5" s="6" t="s">
        <v>13072</v>
      </c>
      <c r="QEB5" s="6" t="s">
        <v>13073</v>
      </c>
      <c r="QEC5" s="6" t="s">
        <v>13074</v>
      </c>
      <c r="QED5" s="6" t="s">
        <v>13075</v>
      </c>
      <c r="QEE5" s="6" t="s">
        <v>13076</v>
      </c>
      <c r="QEF5" s="6" t="s">
        <v>13077</v>
      </c>
      <c r="QEG5" s="6" t="s">
        <v>13078</v>
      </c>
      <c r="QEH5" s="6" t="s">
        <v>13079</v>
      </c>
      <c r="QEI5" s="6" t="s">
        <v>13080</v>
      </c>
      <c r="QEJ5" s="6" t="s">
        <v>13081</v>
      </c>
      <c r="QEK5" s="6" t="s">
        <v>13082</v>
      </c>
      <c r="QEL5" s="6" t="s">
        <v>13083</v>
      </c>
      <c r="QEM5" s="6" t="s">
        <v>13084</v>
      </c>
      <c r="QEN5" s="6" t="s">
        <v>13085</v>
      </c>
      <c r="QEO5" s="6" t="s">
        <v>13086</v>
      </c>
      <c r="QEP5" s="6" t="s">
        <v>13087</v>
      </c>
      <c r="QEQ5" s="6" t="s">
        <v>13088</v>
      </c>
      <c r="QER5" s="6" t="s">
        <v>13089</v>
      </c>
      <c r="QES5" s="6" t="s">
        <v>13090</v>
      </c>
      <c r="QET5" s="6" t="s">
        <v>13091</v>
      </c>
      <c r="QEU5" s="6" t="s">
        <v>13092</v>
      </c>
      <c r="QEV5" s="6" t="s">
        <v>13093</v>
      </c>
      <c r="QEW5" s="6" t="s">
        <v>13094</v>
      </c>
      <c r="QEX5" s="6" t="s">
        <v>13095</v>
      </c>
      <c r="QEY5" s="6" t="s">
        <v>13096</v>
      </c>
      <c r="QEZ5" s="6" t="s">
        <v>13097</v>
      </c>
      <c r="QFA5" s="6" t="s">
        <v>13098</v>
      </c>
      <c r="QFB5" s="6" t="s">
        <v>13099</v>
      </c>
      <c r="QFC5" s="6" t="s">
        <v>13100</v>
      </c>
      <c r="QFD5" s="6" t="s">
        <v>13101</v>
      </c>
      <c r="QFE5" s="6" t="s">
        <v>13102</v>
      </c>
      <c r="QFF5" s="6" t="s">
        <v>13103</v>
      </c>
      <c r="QFG5" s="6" t="s">
        <v>13104</v>
      </c>
      <c r="QFH5" s="6" t="s">
        <v>13105</v>
      </c>
      <c r="QFI5" s="6" t="s">
        <v>13106</v>
      </c>
      <c r="QFJ5" s="6" t="s">
        <v>13107</v>
      </c>
      <c r="QFK5" s="6" t="s">
        <v>13108</v>
      </c>
      <c r="QFL5" s="6" t="s">
        <v>13109</v>
      </c>
      <c r="QFM5" s="6" t="s">
        <v>13110</v>
      </c>
      <c r="QFN5" s="6" t="s">
        <v>13111</v>
      </c>
      <c r="QFO5" s="6" t="s">
        <v>13112</v>
      </c>
      <c r="QFP5" s="6" t="s">
        <v>13113</v>
      </c>
      <c r="QFQ5" s="6" t="s">
        <v>13114</v>
      </c>
      <c r="QFR5" s="6" t="s">
        <v>13115</v>
      </c>
      <c r="QFS5" s="6" t="s">
        <v>13116</v>
      </c>
      <c r="QFT5" s="6" t="s">
        <v>13117</v>
      </c>
      <c r="QFU5" s="6" t="s">
        <v>13118</v>
      </c>
      <c r="QFV5" s="6" t="s">
        <v>13119</v>
      </c>
      <c r="QFW5" s="6" t="s">
        <v>13120</v>
      </c>
      <c r="QFX5" s="6" t="s">
        <v>13121</v>
      </c>
      <c r="QFY5" s="6" t="s">
        <v>13122</v>
      </c>
      <c r="QFZ5" s="6" t="s">
        <v>13123</v>
      </c>
      <c r="QGA5" s="6" t="s">
        <v>13124</v>
      </c>
      <c r="QGB5" s="6" t="s">
        <v>13125</v>
      </c>
      <c r="QGC5" s="6" t="s">
        <v>13126</v>
      </c>
      <c r="QGD5" s="6" t="s">
        <v>13127</v>
      </c>
      <c r="QGE5" s="6" t="s">
        <v>13128</v>
      </c>
      <c r="QGF5" s="6" t="s">
        <v>13129</v>
      </c>
      <c r="QGG5" s="6" t="s">
        <v>13130</v>
      </c>
      <c r="QGH5" s="6" t="s">
        <v>13131</v>
      </c>
      <c r="QGI5" s="6" t="s">
        <v>13132</v>
      </c>
      <c r="QGJ5" s="6" t="s">
        <v>13133</v>
      </c>
      <c r="QGK5" s="6" t="s">
        <v>13134</v>
      </c>
      <c r="QGL5" s="6" t="s">
        <v>13135</v>
      </c>
      <c r="QGM5" s="6" t="s">
        <v>13136</v>
      </c>
      <c r="QGN5" s="6" t="s">
        <v>13137</v>
      </c>
      <c r="QGO5" s="6" t="s">
        <v>13138</v>
      </c>
      <c r="QGP5" s="6" t="s">
        <v>13139</v>
      </c>
      <c r="QGQ5" s="6" t="s">
        <v>13140</v>
      </c>
      <c r="QGR5" s="6" t="s">
        <v>13141</v>
      </c>
      <c r="QGS5" s="6" t="s">
        <v>13142</v>
      </c>
      <c r="QGT5" s="6" t="s">
        <v>13143</v>
      </c>
      <c r="QGU5" s="6" t="s">
        <v>13144</v>
      </c>
      <c r="QGV5" s="6" t="s">
        <v>13145</v>
      </c>
      <c r="QGW5" s="6" t="s">
        <v>13146</v>
      </c>
      <c r="QGX5" s="6" t="s">
        <v>13147</v>
      </c>
      <c r="QGY5" s="6" t="s">
        <v>13148</v>
      </c>
      <c r="QGZ5" s="6" t="s">
        <v>13149</v>
      </c>
      <c r="QHA5" s="6" t="s">
        <v>13150</v>
      </c>
      <c r="QHB5" s="6" t="s">
        <v>13151</v>
      </c>
      <c r="QHC5" s="6" t="s">
        <v>13152</v>
      </c>
      <c r="QHD5" s="6" t="s">
        <v>13153</v>
      </c>
      <c r="QHE5" s="6" t="s">
        <v>13154</v>
      </c>
      <c r="QHF5" s="6" t="s">
        <v>13155</v>
      </c>
      <c r="QHG5" s="6" t="s">
        <v>13156</v>
      </c>
      <c r="QHH5" s="6" t="s">
        <v>13157</v>
      </c>
      <c r="QHI5" s="6" t="s">
        <v>13158</v>
      </c>
      <c r="QHJ5" s="6" t="s">
        <v>13159</v>
      </c>
      <c r="QHK5" s="6" t="s">
        <v>13160</v>
      </c>
      <c r="QHL5" s="6" t="s">
        <v>13161</v>
      </c>
      <c r="QHM5" s="6" t="s">
        <v>13162</v>
      </c>
      <c r="QHN5" s="6" t="s">
        <v>13163</v>
      </c>
      <c r="QHO5" s="6" t="s">
        <v>13164</v>
      </c>
      <c r="QHP5" s="6" t="s">
        <v>13165</v>
      </c>
      <c r="QHQ5" s="6" t="s">
        <v>13166</v>
      </c>
      <c r="QHR5" s="6" t="s">
        <v>13167</v>
      </c>
      <c r="QHS5" s="6" t="s">
        <v>13168</v>
      </c>
      <c r="QHT5" s="6" t="s">
        <v>13169</v>
      </c>
      <c r="QHU5" s="6" t="s">
        <v>13170</v>
      </c>
      <c r="QHV5" s="6" t="s">
        <v>13171</v>
      </c>
      <c r="QHW5" s="6" t="s">
        <v>13172</v>
      </c>
      <c r="QHX5" s="6" t="s">
        <v>13173</v>
      </c>
      <c r="QHY5" s="6" t="s">
        <v>13174</v>
      </c>
      <c r="QHZ5" s="6" t="s">
        <v>13175</v>
      </c>
      <c r="QIA5" s="6" t="s">
        <v>13176</v>
      </c>
      <c r="QIB5" s="6" t="s">
        <v>13177</v>
      </c>
      <c r="QIC5" s="6" t="s">
        <v>13178</v>
      </c>
      <c r="QID5" s="6" t="s">
        <v>13179</v>
      </c>
      <c r="QIE5" s="6" t="s">
        <v>13180</v>
      </c>
      <c r="QIF5" s="6" t="s">
        <v>13181</v>
      </c>
      <c r="QIG5" s="6" t="s">
        <v>13182</v>
      </c>
      <c r="QIH5" s="6" t="s">
        <v>13183</v>
      </c>
      <c r="QII5" s="6" t="s">
        <v>13184</v>
      </c>
      <c r="QIJ5" s="6" t="s">
        <v>13185</v>
      </c>
      <c r="QIK5" s="6" t="s">
        <v>13186</v>
      </c>
      <c r="QIL5" s="6" t="s">
        <v>13187</v>
      </c>
      <c r="QIM5" s="6" t="s">
        <v>13188</v>
      </c>
      <c r="QIN5" s="6" t="s">
        <v>13189</v>
      </c>
      <c r="QIO5" s="6" t="s">
        <v>13190</v>
      </c>
      <c r="QIP5" s="6" t="s">
        <v>13191</v>
      </c>
      <c r="QIQ5" s="6" t="s">
        <v>13192</v>
      </c>
      <c r="QIR5" s="6" t="s">
        <v>13193</v>
      </c>
      <c r="QIS5" s="6" t="s">
        <v>13194</v>
      </c>
      <c r="QIT5" s="6" t="s">
        <v>13195</v>
      </c>
      <c r="QIU5" s="6" t="s">
        <v>13196</v>
      </c>
      <c r="QIV5" s="6" t="s">
        <v>13197</v>
      </c>
      <c r="QIW5" s="6" t="s">
        <v>13198</v>
      </c>
      <c r="QIX5" s="6" t="s">
        <v>13199</v>
      </c>
      <c r="QIY5" s="6" t="s">
        <v>13200</v>
      </c>
      <c r="QIZ5" s="6" t="s">
        <v>13201</v>
      </c>
      <c r="QJA5" s="6" t="s">
        <v>13202</v>
      </c>
      <c r="QJB5" s="6" t="s">
        <v>13203</v>
      </c>
      <c r="QJC5" s="6" t="s">
        <v>13204</v>
      </c>
      <c r="QJD5" s="6" t="s">
        <v>13205</v>
      </c>
      <c r="QJE5" s="6" t="s">
        <v>13206</v>
      </c>
      <c r="QJF5" s="6" t="s">
        <v>13207</v>
      </c>
      <c r="QJG5" s="6" t="s">
        <v>13208</v>
      </c>
      <c r="QJH5" s="6" t="s">
        <v>13209</v>
      </c>
      <c r="QJI5" s="6" t="s">
        <v>13210</v>
      </c>
      <c r="QJJ5" s="6" t="s">
        <v>13211</v>
      </c>
      <c r="QJK5" s="6" t="s">
        <v>13212</v>
      </c>
      <c r="QJL5" s="6" t="s">
        <v>13213</v>
      </c>
      <c r="QJM5" s="6" t="s">
        <v>13214</v>
      </c>
      <c r="QJN5" s="6" t="s">
        <v>13215</v>
      </c>
      <c r="QJO5" s="6" t="s">
        <v>13216</v>
      </c>
      <c r="QJP5" s="6" t="s">
        <v>13217</v>
      </c>
      <c r="QJQ5" s="6" t="s">
        <v>13218</v>
      </c>
      <c r="QJR5" s="6" t="s">
        <v>13219</v>
      </c>
      <c r="QJS5" s="6" t="s">
        <v>13220</v>
      </c>
      <c r="QJT5" s="6" t="s">
        <v>13221</v>
      </c>
      <c r="QJU5" s="6" t="s">
        <v>13222</v>
      </c>
      <c r="QJV5" s="6" t="s">
        <v>13223</v>
      </c>
      <c r="QJW5" s="6" t="s">
        <v>13224</v>
      </c>
      <c r="QJX5" s="6" t="s">
        <v>13225</v>
      </c>
      <c r="QJY5" s="6" t="s">
        <v>13226</v>
      </c>
      <c r="QJZ5" s="6" t="s">
        <v>13227</v>
      </c>
      <c r="QKA5" s="6" t="s">
        <v>13228</v>
      </c>
      <c r="QKB5" s="6" t="s">
        <v>13229</v>
      </c>
      <c r="QKC5" s="6" t="s">
        <v>13230</v>
      </c>
      <c r="QKD5" s="6" t="s">
        <v>13231</v>
      </c>
      <c r="QKE5" s="6" t="s">
        <v>13232</v>
      </c>
      <c r="QKF5" s="6" t="s">
        <v>13233</v>
      </c>
      <c r="QKG5" s="6" t="s">
        <v>13234</v>
      </c>
      <c r="QKH5" s="6" t="s">
        <v>13235</v>
      </c>
      <c r="QKI5" s="6" t="s">
        <v>13236</v>
      </c>
      <c r="QKJ5" s="6" t="s">
        <v>13237</v>
      </c>
      <c r="QKK5" s="6" t="s">
        <v>13238</v>
      </c>
      <c r="QKL5" s="6" t="s">
        <v>13239</v>
      </c>
      <c r="QKM5" s="6" t="s">
        <v>13240</v>
      </c>
      <c r="QKN5" s="6" t="s">
        <v>13241</v>
      </c>
      <c r="QKO5" s="6" t="s">
        <v>13242</v>
      </c>
      <c r="QKP5" s="6" t="s">
        <v>13243</v>
      </c>
      <c r="QKQ5" s="6" t="s">
        <v>13244</v>
      </c>
      <c r="QKR5" s="6" t="s">
        <v>13245</v>
      </c>
      <c r="QKS5" s="6" t="s">
        <v>13246</v>
      </c>
      <c r="QKT5" s="6" t="s">
        <v>13247</v>
      </c>
      <c r="QKU5" s="6" t="s">
        <v>13248</v>
      </c>
      <c r="QKV5" s="6" t="s">
        <v>13249</v>
      </c>
      <c r="QKW5" s="6" t="s">
        <v>13250</v>
      </c>
      <c r="QKX5" s="6" t="s">
        <v>13251</v>
      </c>
      <c r="QKY5" s="6" t="s">
        <v>13252</v>
      </c>
      <c r="QKZ5" s="6" t="s">
        <v>13253</v>
      </c>
      <c r="QLA5" s="6" t="s">
        <v>13254</v>
      </c>
      <c r="QLB5" s="6" t="s">
        <v>13255</v>
      </c>
      <c r="QLC5" s="6" t="s">
        <v>13256</v>
      </c>
      <c r="QLD5" s="6" t="s">
        <v>13257</v>
      </c>
      <c r="QLE5" s="6" t="s">
        <v>13258</v>
      </c>
      <c r="QLF5" s="6" t="s">
        <v>13259</v>
      </c>
      <c r="QLG5" s="6" t="s">
        <v>13260</v>
      </c>
      <c r="QLH5" s="6" t="s">
        <v>13261</v>
      </c>
      <c r="QLI5" s="6" t="s">
        <v>13262</v>
      </c>
      <c r="QLJ5" s="6" t="s">
        <v>13263</v>
      </c>
      <c r="QLK5" s="6" t="s">
        <v>13264</v>
      </c>
      <c r="QLL5" s="6" t="s">
        <v>13265</v>
      </c>
      <c r="QLM5" s="6" t="s">
        <v>13266</v>
      </c>
      <c r="QLN5" s="6" t="s">
        <v>13267</v>
      </c>
      <c r="QLO5" s="6" t="s">
        <v>13268</v>
      </c>
      <c r="QLP5" s="6" t="s">
        <v>13269</v>
      </c>
      <c r="QLQ5" s="6" t="s">
        <v>13270</v>
      </c>
      <c r="QLR5" s="6" t="s">
        <v>13271</v>
      </c>
      <c r="QLS5" s="6" t="s">
        <v>13272</v>
      </c>
      <c r="QLT5" s="6" t="s">
        <v>13273</v>
      </c>
      <c r="QLU5" s="6" t="s">
        <v>13274</v>
      </c>
      <c r="QLV5" s="6" t="s">
        <v>13275</v>
      </c>
      <c r="QLW5" s="6" t="s">
        <v>13276</v>
      </c>
      <c r="QLX5" s="6" t="s">
        <v>13277</v>
      </c>
      <c r="QLY5" s="6" t="s">
        <v>13278</v>
      </c>
      <c r="QLZ5" s="6" t="s">
        <v>13279</v>
      </c>
      <c r="QMA5" s="6" t="s">
        <v>13280</v>
      </c>
      <c r="QMB5" s="6" t="s">
        <v>13281</v>
      </c>
      <c r="QMC5" s="6" t="s">
        <v>13282</v>
      </c>
      <c r="QMD5" s="6" t="s">
        <v>13283</v>
      </c>
      <c r="QME5" s="6" t="s">
        <v>13284</v>
      </c>
      <c r="QMF5" s="6" t="s">
        <v>13285</v>
      </c>
      <c r="QMG5" s="6" t="s">
        <v>13286</v>
      </c>
      <c r="QMH5" s="6" t="s">
        <v>13287</v>
      </c>
      <c r="QMI5" s="6" t="s">
        <v>13288</v>
      </c>
      <c r="QMJ5" s="6" t="s">
        <v>13289</v>
      </c>
      <c r="QMK5" s="6" t="s">
        <v>13290</v>
      </c>
      <c r="QML5" s="6" t="s">
        <v>13291</v>
      </c>
      <c r="QMM5" s="6" t="s">
        <v>13292</v>
      </c>
      <c r="QMN5" s="6" t="s">
        <v>13293</v>
      </c>
      <c r="QMO5" s="6" t="s">
        <v>13294</v>
      </c>
      <c r="QMP5" s="6" t="s">
        <v>13295</v>
      </c>
      <c r="QMQ5" s="6" t="s">
        <v>13296</v>
      </c>
      <c r="QMR5" s="6" t="s">
        <v>13297</v>
      </c>
      <c r="QMS5" s="6" t="s">
        <v>13298</v>
      </c>
      <c r="QMT5" s="6" t="s">
        <v>13299</v>
      </c>
      <c r="QMU5" s="6" t="s">
        <v>13300</v>
      </c>
      <c r="QMV5" s="6" t="s">
        <v>13301</v>
      </c>
      <c r="QMW5" s="6" t="s">
        <v>13302</v>
      </c>
      <c r="QMX5" s="6" t="s">
        <v>13303</v>
      </c>
      <c r="QMY5" s="6" t="s">
        <v>13304</v>
      </c>
      <c r="QMZ5" s="6" t="s">
        <v>13305</v>
      </c>
      <c r="QNA5" s="6" t="s">
        <v>13306</v>
      </c>
      <c r="QNB5" s="6" t="s">
        <v>13307</v>
      </c>
      <c r="QNC5" s="6" t="s">
        <v>13308</v>
      </c>
      <c r="QND5" s="6" t="s">
        <v>13309</v>
      </c>
      <c r="QNE5" s="6" t="s">
        <v>13310</v>
      </c>
      <c r="QNF5" s="6" t="s">
        <v>13311</v>
      </c>
      <c r="QNG5" s="6" t="s">
        <v>13312</v>
      </c>
      <c r="QNH5" s="6" t="s">
        <v>13313</v>
      </c>
      <c r="QNI5" s="6" t="s">
        <v>13314</v>
      </c>
      <c r="QNJ5" s="6" t="s">
        <v>13315</v>
      </c>
      <c r="QNK5" s="6" t="s">
        <v>13316</v>
      </c>
      <c r="QNL5" s="6" t="s">
        <v>13317</v>
      </c>
      <c r="QNM5" s="6" t="s">
        <v>13318</v>
      </c>
      <c r="QNN5" s="6" t="s">
        <v>13319</v>
      </c>
      <c r="QNO5" s="6" t="s">
        <v>13320</v>
      </c>
      <c r="QNP5" s="6" t="s">
        <v>13321</v>
      </c>
      <c r="QNQ5" s="6" t="s">
        <v>13322</v>
      </c>
      <c r="QNR5" s="6" t="s">
        <v>13323</v>
      </c>
      <c r="QNS5" s="6" t="s">
        <v>13324</v>
      </c>
      <c r="QNT5" s="6" t="s">
        <v>13325</v>
      </c>
      <c r="QNU5" s="6" t="s">
        <v>13326</v>
      </c>
      <c r="QNV5" s="6" t="s">
        <v>13327</v>
      </c>
      <c r="QNW5" s="6" t="s">
        <v>13328</v>
      </c>
      <c r="QNX5" s="6" t="s">
        <v>13329</v>
      </c>
      <c r="QNY5" s="6" t="s">
        <v>13330</v>
      </c>
      <c r="QNZ5" s="6" t="s">
        <v>13331</v>
      </c>
      <c r="QOA5" s="6" t="s">
        <v>13332</v>
      </c>
      <c r="QOB5" s="6" t="s">
        <v>13333</v>
      </c>
      <c r="QOC5" s="6" t="s">
        <v>13334</v>
      </c>
      <c r="QOD5" s="6" t="s">
        <v>13335</v>
      </c>
      <c r="QOE5" s="6" t="s">
        <v>13336</v>
      </c>
      <c r="QOF5" s="6" t="s">
        <v>13337</v>
      </c>
      <c r="QOG5" s="6" t="s">
        <v>13338</v>
      </c>
      <c r="QOH5" s="6" t="s">
        <v>13339</v>
      </c>
      <c r="QOI5" s="6" t="s">
        <v>13340</v>
      </c>
      <c r="QOJ5" s="6" t="s">
        <v>13341</v>
      </c>
      <c r="QOK5" s="6" t="s">
        <v>13342</v>
      </c>
      <c r="QOL5" s="6" t="s">
        <v>13343</v>
      </c>
      <c r="QOM5" s="6" t="s">
        <v>13344</v>
      </c>
      <c r="QON5" s="6" t="s">
        <v>13345</v>
      </c>
      <c r="QOO5" s="6" t="s">
        <v>13346</v>
      </c>
      <c r="QOP5" s="6" t="s">
        <v>13347</v>
      </c>
      <c r="QOQ5" s="6" t="s">
        <v>13348</v>
      </c>
      <c r="QOR5" s="6" t="s">
        <v>13349</v>
      </c>
      <c r="QOS5" s="6" t="s">
        <v>13350</v>
      </c>
      <c r="QOT5" s="6" t="s">
        <v>13351</v>
      </c>
      <c r="QOU5" s="6" t="s">
        <v>13352</v>
      </c>
      <c r="QOV5" s="6" t="s">
        <v>13353</v>
      </c>
      <c r="QOW5" s="6" t="s">
        <v>13354</v>
      </c>
      <c r="QOX5" s="6" t="s">
        <v>13355</v>
      </c>
      <c r="QOY5" s="6" t="s">
        <v>13356</v>
      </c>
      <c r="QOZ5" s="6" t="s">
        <v>13357</v>
      </c>
      <c r="QPA5" s="6" t="s">
        <v>13358</v>
      </c>
      <c r="QPB5" s="6" t="s">
        <v>13359</v>
      </c>
      <c r="QPC5" s="6" t="s">
        <v>13360</v>
      </c>
      <c r="QPD5" s="6" t="s">
        <v>13361</v>
      </c>
      <c r="QPE5" s="6" t="s">
        <v>13362</v>
      </c>
      <c r="QPF5" s="6" t="s">
        <v>13363</v>
      </c>
      <c r="QPG5" s="6" t="s">
        <v>13364</v>
      </c>
      <c r="QPH5" s="6" t="s">
        <v>13365</v>
      </c>
      <c r="QPI5" s="6" t="s">
        <v>13366</v>
      </c>
      <c r="QPJ5" s="6" t="s">
        <v>13367</v>
      </c>
      <c r="QPK5" s="6" t="s">
        <v>13368</v>
      </c>
      <c r="QPL5" s="6" t="s">
        <v>13369</v>
      </c>
      <c r="QPM5" s="6" t="s">
        <v>13370</v>
      </c>
      <c r="QPN5" s="6" t="s">
        <v>13371</v>
      </c>
      <c r="QPO5" s="6" t="s">
        <v>13372</v>
      </c>
      <c r="QPP5" s="6" t="s">
        <v>13373</v>
      </c>
      <c r="QPQ5" s="6" t="s">
        <v>13374</v>
      </c>
      <c r="QPR5" s="6" t="s">
        <v>13375</v>
      </c>
      <c r="QPS5" s="6" t="s">
        <v>13376</v>
      </c>
      <c r="QPT5" s="6" t="s">
        <v>13377</v>
      </c>
      <c r="QPU5" s="6" t="s">
        <v>13378</v>
      </c>
      <c r="QPV5" s="6" t="s">
        <v>13379</v>
      </c>
      <c r="QPW5" s="6" t="s">
        <v>13380</v>
      </c>
      <c r="QPX5" s="6" t="s">
        <v>13381</v>
      </c>
      <c r="QPY5" s="6" t="s">
        <v>13382</v>
      </c>
      <c r="QPZ5" s="6" t="s">
        <v>13383</v>
      </c>
      <c r="QQA5" s="6" t="s">
        <v>13384</v>
      </c>
      <c r="QQB5" s="6" t="s">
        <v>13385</v>
      </c>
      <c r="QQC5" s="6" t="s">
        <v>13386</v>
      </c>
      <c r="QQD5" s="6" t="s">
        <v>13387</v>
      </c>
      <c r="QQE5" s="6" t="s">
        <v>13388</v>
      </c>
      <c r="QQF5" s="6" t="s">
        <v>13389</v>
      </c>
      <c r="QQG5" s="6" t="s">
        <v>13390</v>
      </c>
      <c r="QQH5" s="6" t="s">
        <v>13391</v>
      </c>
      <c r="QQI5" s="6" t="s">
        <v>13392</v>
      </c>
      <c r="QQJ5" s="6" t="s">
        <v>13393</v>
      </c>
      <c r="QQK5" s="6" t="s">
        <v>13394</v>
      </c>
      <c r="QQL5" s="6" t="s">
        <v>13395</v>
      </c>
      <c r="QQM5" s="6" t="s">
        <v>13396</v>
      </c>
      <c r="QQN5" s="6" t="s">
        <v>13397</v>
      </c>
      <c r="QQO5" s="6" t="s">
        <v>13398</v>
      </c>
      <c r="QQP5" s="6" t="s">
        <v>13399</v>
      </c>
      <c r="QQQ5" s="6" t="s">
        <v>13400</v>
      </c>
      <c r="QQR5" s="6" t="s">
        <v>13401</v>
      </c>
      <c r="QQS5" s="6" t="s">
        <v>13402</v>
      </c>
      <c r="QQT5" s="6" t="s">
        <v>13403</v>
      </c>
      <c r="QQU5" s="6" t="s">
        <v>13404</v>
      </c>
      <c r="QQV5" s="6" t="s">
        <v>13405</v>
      </c>
      <c r="QQW5" s="6" t="s">
        <v>13406</v>
      </c>
      <c r="QQX5" s="6" t="s">
        <v>13407</v>
      </c>
      <c r="QQY5" s="6" t="s">
        <v>13408</v>
      </c>
      <c r="QQZ5" s="6" t="s">
        <v>13409</v>
      </c>
      <c r="QRA5" s="6" t="s">
        <v>13410</v>
      </c>
      <c r="QRB5" s="6" t="s">
        <v>13411</v>
      </c>
      <c r="QRC5" s="6" t="s">
        <v>13412</v>
      </c>
      <c r="QRD5" s="6" t="s">
        <v>13413</v>
      </c>
      <c r="QRE5" s="6" t="s">
        <v>13414</v>
      </c>
      <c r="QRF5" s="6" t="s">
        <v>13415</v>
      </c>
      <c r="QRG5" s="6" t="s">
        <v>13416</v>
      </c>
      <c r="QRH5" s="6" t="s">
        <v>13417</v>
      </c>
      <c r="QRI5" s="6" t="s">
        <v>13418</v>
      </c>
      <c r="QRJ5" s="6" t="s">
        <v>13419</v>
      </c>
      <c r="QRK5" s="6" t="s">
        <v>13420</v>
      </c>
      <c r="QRL5" s="6" t="s">
        <v>13421</v>
      </c>
      <c r="QRM5" s="6" t="s">
        <v>13422</v>
      </c>
      <c r="QRN5" s="6" t="s">
        <v>13423</v>
      </c>
      <c r="QRO5" s="6" t="s">
        <v>13424</v>
      </c>
      <c r="QRP5" s="6" t="s">
        <v>13425</v>
      </c>
      <c r="QRQ5" s="6" t="s">
        <v>13426</v>
      </c>
      <c r="QRR5" s="6" t="s">
        <v>13427</v>
      </c>
      <c r="QRS5" s="6" t="s">
        <v>13428</v>
      </c>
      <c r="QRT5" s="6" t="s">
        <v>13429</v>
      </c>
      <c r="QRU5" s="6" t="s">
        <v>13430</v>
      </c>
      <c r="QRV5" s="6" t="s">
        <v>13431</v>
      </c>
      <c r="QRW5" s="6" t="s">
        <v>13432</v>
      </c>
      <c r="QRX5" s="6" t="s">
        <v>13433</v>
      </c>
      <c r="QRY5" s="6" t="s">
        <v>13434</v>
      </c>
      <c r="QRZ5" s="6" t="s">
        <v>13435</v>
      </c>
      <c r="QSA5" s="6" t="s">
        <v>13436</v>
      </c>
      <c r="QSB5" s="6" t="s">
        <v>13437</v>
      </c>
      <c r="QSC5" s="6" t="s">
        <v>13438</v>
      </c>
      <c r="QSD5" s="6" t="s">
        <v>13439</v>
      </c>
      <c r="QSE5" s="6" t="s">
        <v>13440</v>
      </c>
      <c r="QSF5" s="6" t="s">
        <v>13441</v>
      </c>
      <c r="QSG5" s="6" t="s">
        <v>13442</v>
      </c>
      <c r="QSH5" s="6" t="s">
        <v>13443</v>
      </c>
      <c r="QSI5" s="6" t="s">
        <v>13444</v>
      </c>
      <c r="QSJ5" s="6" t="s">
        <v>13445</v>
      </c>
      <c r="QSK5" s="6" t="s">
        <v>13446</v>
      </c>
      <c r="QSL5" s="6" t="s">
        <v>13447</v>
      </c>
      <c r="QSM5" s="6" t="s">
        <v>13448</v>
      </c>
      <c r="QSN5" s="6" t="s">
        <v>13449</v>
      </c>
      <c r="QSO5" s="6" t="s">
        <v>13450</v>
      </c>
      <c r="QSP5" s="6" t="s">
        <v>13451</v>
      </c>
      <c r="QSQ5" s="6" t="s">
        <v>13452</v>
      </c>
      <c r="QSR5" s="6" t="s">
        <v>13453</v>
      </c>
      <c r="QSS5" s="6" t="s">
        <v>13454</v>
      </c>
      <c r="QST5" s="6" t="s">
        <v>13455</v>
      </c>
      <c r="QSU5" s="6" t="s">
        <v>13456</v>
      </c>
      <c r="QSV5" s="6" t="s">
        <v>13457</v>
      </c>
      <c r="QSW5" s="6" t="s">
        <v>13458</v>
      </c>
      <c r="QSX5" s="6" t="s">
        <v>13459</v>
      </c>
      <c r="QSY5" s="6" t="s">
        <v>13460</v>
      </c>
      <c r="QSZ5" s="6" t="s">
        <v>13461</v>
      </c>
      <c r="QTA5" s="6" t="s">
        <v>13462</v>
      </c>
      <c r="QTB5" s="6" t="s">
        <v>13463</v>
      </c>
      <c r="QTC5" s="6" t="s">
        <v>13464</v>
      </c>
      <c r="QTD5" s="6" t="s">
        <v>13465</v>
      </c>
      <c r="QTE5" s="6" t="s">
        <v>13466</v>
      </c>
      <c r="QTF5" s="6" t="s">
        <v>13467</v>
      </c>
      <c r="QTG5" s="6" t="s">
        <v>13468</v>
      </c>
      <c r="QTH5" s="6" t="s">
        <v>13469</v>
      </c>
      <c r="QTI5" s="6" t="s">
        <v>13470</v>
      </c>
      <c r="QTJ5" s="6" t="s">
        <v>13471</v>
      </c>
      <c r="QTK5" s="6" t="s">
        <v>13472</v>
      </c>
      <c r="QTL5" s="6" t="s">
        <v>13473</v>
      </c>
      <c r="QTM5" s="6" t="s">
        <v>13474</v>
      </c>
      <c r="QTN5" s="6" t="s">
        <v>13475</v>
      </c>
      <c r="QTO5" s="6" t="s">
        <v>13476</v>
      </c>
      <c r="QTP5" s="6" t="s">
        <v>13477</v>
      </c>
      <c r="QTQ5" s="6" t="s">
        <v>13478</v>
      </c>
      <c r="QTR5" s="6" t="s">
        <v>13479</v>
      </c>
      <c r="QTS5" s="6" t="s">
        <v>13480</v>
      </c>
      <c r="QTT5" s="6" t="s">
        <v>13481</v>
      </c>
      <c r="QTU5" s="6" t="s">
        <v>13482</v>
      </c>
      <c r="QTV5" s="6" t="s">
        <v>13483</v>
      </c>
      <c r="QTW5" s="6" t="s">
        <v>13484</v>
      </c>
      <c r="QTX5" s="6" t="s">
        <v>13485</v>
      </c>
      <c r="QTY5" s="6" t="s">
        <v>13486</v>
      </c>
      <c r="QTZ5" s="6" t="s">
        <v>13487</v>
      </c>
      <c r="QUA5" s="6" t="s">
        <v>13488</v>
      </c>
      <c r="QUB5" s="6" t="s">
        <v>13489</v>
      </c>
      <c r="QUC5" s="6" t="s">
        <v>13490</v>
      </c>
      <c r="QUD5" s="6" t="s">
        <v>13491</v>
      </c>
      <c r="QUE5" s="6" t="s">
        <v>13492</v>
      </c>
      <c r="QUF5" s="6" t="s">
        <v>13493</v>
      </c>
      <c r="QUG5" s="6" t="s">
        <v>13494</v>
      </c>
      <c r="QUH5" s="6" t="s">
        <v>13495</v>
      </c>
      <c r="QUI5" s="6" t="s">
        <v>13496</v>
      </c>
      <c r="QUJ5" s="6" t="s">
        <v>13497</v>
      </c>
      <c r="QUK5" s="6" t="s">
        <v>13498</v>
      </c>
      <c r="QUL5" s="6" t="s">
        <v>13499</v>
      </c>
      <c r="QUM5" s="6" t="s">
        <v>13500</v>
      </c>
      <c r="QUN5" s="6" t="s">
        <v>13501</v>
      </c>
      <c r="QUO5" s="6" t="s">
        <v>13502</v>
      </c>
      <c r="QUP5" s="6" t="s">
        <v>13503</v>
      </c>
      <c r="QUQ5" s="6" t="s">
        <v>13504</v>
      </c>
      <c r="QUR5" s="6" t="s">
        <v>13505</v>
      </c>
      <c r="QUS5" s="6" t="s">
        <v>13506</v>
      </c>
      <c r="QUT5" s="6" t="s">
        <v>13507</v>
      </c>
      <c r="QUU5" s="6" t="s">
        <v>13508</v>
      </c>
      <c r="QUV5" s="6" t="s">
        <v>13509</v>
      </c>
      <c r="QUW5" s="6" t="s">
        <v>13510</v>
      </c>
      <c r="QUX5" s="6" t="s">
        <v>13511</v>
      </c>
      <c r="QUY5" s="6" t="s">
        <v>13512</v>
      </c>
      <c r="QUZ5" s="6" t="s">
        <v>13513</v>
      </c>
      <c r="QVA5" s="6" t="s">
        <v>13514</v>
      </c>
      <c r="QVB5" s="6" t="s">
        <v>13515</v>
      </c>
      <c r="QVC5" s="6" t="s">
        <v>13516</v>
      </c>
      <c r="QVD5" s="6" t="s">
        <v>13517</v>
      </c>
      <c r="QVE5" s="6" t="s">
        <v>13518</v>
      </c>
      <c r="QVF5" s="6" t="s">
        <v>13519</v>
      </c>
      <c r="QVG5" s="6" t="s">
        <v>13520</v>
      </c>
      <c r="QVH5" s="6" t="s">
        <v>13521</v>
      </c>
      <c r="QVI5" s="6" t="s">
        <v>13522</v>
      </c>
      <c r="QVJ5" s="6" t="s">
        <v>13523</v>
      </c>
      <c r="QVK5" s="6" t="s">
        <v>13524</v>
      </c>
      <c r="QVL5" s="6" t="s">
        <v>13525</v>
      </c>
      <c r="QVM5" s="6" t="s">
        <v>13526</v>
      </c>
      <c r="QVN5" s="6" t="s">
        <v>13527</v>
      </c>
      <c r="QVO5" s="6" t="s">
        <v>13528</v>
      </c>
      <c r="QVP5" s="6" t="s">
        <v>13529</v>
      </c>
      <c r="QVQ5" s="6" t="s">
        <v>13530</v>
      </c>
      <c r="QVR5" s="6" t="s">
        <v>13531</v>
      </c>
      <c r="QVS5" s="6" t="s">
        <v>13532</v>
      </c>
      <c r="QVT5" s="6" t="s">
        <v>13533</v>
      </c>
      <c r="QVU5" s="6" t="s">
        <v>13534</v>
      </c>
      <c r="QVV5" s="6" t="s">
        <v>13535</v>
      </c>
      <c r="QVW5" s="6" t="s">
        <v>13536</v>
      </c>
      <c r="QVX5" s="6" t="s">
        <v>13537</v>
      </c>
      <c r="QVY5" s="6" t="s">
        <v>13538</v>
      </c>
      <c r="QVZ5" s="6" t="s">
        <v>13539</v>
      </c>
      <c r="QWA5" s="6" t="s">
        <v>13540</v>
      </c>
      <c r="QWB5" s="6" t="s">
        <v>13541</v>
      </c>
      <c r="QWC5" s="6" t="s">
        <v>13542</v>
      </c>
      <c r="QWD5" s="6" t="s">
        <v>13543</v>
      </c>
      <c r="QWE5" s="6" t="s">
        <v>13544</v>
      </c>
      <c r="QWF5" s="6" t="s">
        <v>13545</v>
      </c>
      <c r="QWG5" s="6" t="s">
        <v>13546</v>
      </c>
      <c r="QWH5" s="6" t="s">
        <v>13547</v>
      </c>
      <c r="QWI5" s="6" t="s">
        <v>13548</v>
      </c>
      <c r="QWJ5" s="6" t="s">
        <v>13549</v>
      </c>
      <c r="QWK5" s="6" t="s">
        <v>13550</v>
      </c>
      <c r="QWL5" s="6" t="s">
        <v>13551</v>
      </c>
      <c r="QWM5" s="6" t="s">
        <v>13552</v>
      </c>
      <c r="QWN5" s="6" t="s">
        <v>13553</v>
      </c>
      <c r="QWO5" s="6" t="s">
        <v>13554</v>
      </c>
      <c r="QWP5" s="6" t="s">
        <v>13555</v>
      </c>
      <c r="QWQ5" s="6" t="s">
        <v>13556</v>
      </c>
      <c r="QWR5" s="6" t="s">
        <v>13557</v>
      </c>
      <c r="QWS5" s="6" t="s">
        <v>13558</v>
      </c>
      <c r="QWT5" s="6" t="s">
        <v>13559</v>
      </c>
      <c r="QWU5" s="6" t="s">
        <v>13560</v>
      </c>
      <c r="QWV5" s="6" t="s">
        <v>13561</v>
      </c>
      <c r="QWW5" s="6" t="s">
        <v>13562</v>
      </c>
      <c r="QWX5" s="6" t="s">
        <v>13563</v>
      </c>
      <c r="QWY5" s="6" t="s">
        <v>13564</v>
      </c>
      <c r="QWZ5" s="6" t="s">
        <v>13565</v>
      </c>
      <c r="QXA5" s="6" t="s">
        <v>13566</v>
      </c>
      <c r="QXB5" s="6" t="s">
        <v>13567</v>
      </c>
      <c r="QXC5" s="6" t="s">
        <v>13568</v>
      </c>
      <c r="QXD5" s="6" t="s">
        <v>13569</v>
      </c>
      <c r="QXE5" s="6" t="s">
        <v>13570</v>
      </c>
      <c r="QXF5" s="6" t="s">
        <v>13571</v>
      </c>
      <c r="QXG5" s="6" t="s">
        <v>13572</v>
      </c>
      <c r="QXH5" s="6" t="s">
        <v>13573</v>
      </c>
      <c r="QXI5" s="6" t="s">
        <v>13574</v>
      </c>
      <c r="QXJ5" s="6" t="s">
        <v>13575</v>
      </c>
      <c r="QXK5" s="6" t="s">
        <v>13576</v>
      </c>
      <c r="QXL5" s="6" t="s">
        <v>13577</v>
      </c>
      <c r="QXM5" s="6" t="s">
        <v>13578</v>
      </c>
      <c r="QXN5" s="6" t="s">
        <v>13579</v>
      </c>
      <c r="QXO5" s="6" t="s">
        <v>13580</v>
      </c>
      <c r="QXP5" s="6" t="s">
        <v>13581</v>
      </c>
      <c r="QXQ5" s="6" t="s">
        <v>13582</v>
      </c>
      <c r="QXR5" s="6" t="s">
        <v>13583</v>
      </c>
      <c r="QXS5" s="6" t="s">
        <v>13584</v>
      </c>
      <c r="QXT5" s="6" t="s">
        <v>13585</v>
      </c>
      <c r="QXU5" s="6" t="s">
        <v>13586</v>
      </c>
      <c r="QXV5" s="6" t="s">
        <v>13587</v>
      </c>
      <c r="QXW5" s="6" t="s">
        <v>13588</v>
      </c>
      <c r="QXX5" s="6" t="s">
        <v>13589</v>
      </c>
      <c r="QXY5" s="6" t="s">
        <v>13590</v>
      </c>
      <c r="QXZ5" s="6" t="s">
        <v>13591</v>
      </c>
      <c r="QYA5" s="6" t="s">
        <v>13592</v>
      </c>
      <c r="QYB5" s="6" t="s">
        <v>13593</v>
      </c>
      <c r="QYC5" s="6" t="s">
        <v>13594</v>
      </c>
      <c r="QYD5" s="6" t="s">
        <v>13595</v>
      </c>
      <c r="QYE5" s="6" t="s">
        <v>13596</v>
      </c>
      <c r="QYF5" s="6" t="s">
        <v>13597</v>
      </c>
      <c r="QYG5" s="6" t="s">
        <v>13598</v>
      </c>
      <c r="QYH5" s="6" t="s">
        <v>13599</v>
      </c>
      <c r="QYI5" s="6" t="s">
        <v>13600</v>
      </c>
      <c r="QYJ5" s="6" t="s">
        <v>13601</v>
      </c>
      <c r="QYK5" s="6" t="s">
        <v>13602</v>
      </c>
      <c r="QYL5" s="6" t="s">
        <v>13603</v>
      </c>
      <c r="QYM5" s="6" t="s">
        <v>13604</v>
      </c>
      <c r="QYN5" s="6" t="s">
        <v>13605</v>
      </c>
      <c r="QYO5" s="6" t="s">
        <v>13606</v>
      </c>
      <c r="QYP5" s="6" t="s">
        <v>13607</v>
      </c>
      <c r="QYQ5" s="6" t="s">
        <v>13608</v>
      </c>
      <c r="QYR5" s="6" t="s">
        <v>13609</v>
      </c>
      <c r="QYS5" s="6" t="s">
        <v>13610</v>
      </c>
      <c r="QYT5" s="6" t="s">
        <v>13611</v>
      </c>
      <c r="QYU5" s="6" t="s">
        <v>13612</v>
      </c>
      <c r="QYV5" s="6" t="s">
        <v>13613</v>
      </c>
      <c r="QYW5" s="6" t="s">
        <v>13614</v>
      </c>
      <c r="QYX5" s="6" t="s">
        <v>13615</v>
      </c>
      <c r="QYY5" s="6" t="s">
        <v>13616</v>
      </c>
      <c r="QYZ5" s="6" t="s">
        <v>13617</v>
      </c>
      <c r="QZA5" s="6" t="s">
        <v>13618</v>
      </c>
      <c r="QZB5" s="6" t="s">
        <v>13619</v>
      </c>
      <c r="QZC5" s="6" t="s">
        <v>13620</v>
      </c>
      <c r="QZD5" s="6" t="s">
        <v>13621</v>
      </c>
      <c r="QZE5" s="6" t="s">
        <v>13622</v>
      </c>
      <c r="QZF5" s="6" t="s">
        <v>13623</v>
      </c>
      <c r="QZG5" s="6" t="s">
        <v>13624</v>
      </c>
      <c r="QZH5" s="6" t="s">
        <v>13625</v>
      </c>
      <c r="QZI5" s="6" t="s">
        <v>13626</v>
      </c>
      <c r="QZJ5" s="6" t="s">
        <v>13627</v>
      </c>
      <c r="QZK5" s="6" t="s">
        <v>13628</v>
      </c>
      <c r="QZL5" s="6" t="s">
        <v>13629</v>
      </c>
      <c r="QZM5" s="6" t="s">
        <v>13630</v>
      </c>
      <c r="QZN5" s="6" t="s">
        <v>13631</v>
      </c>
      <c r="QZO5" s="6" t="s">
        <v>13632</v>
      </c>
      <c r="QZP5" s="6" t="s">
        <v>13633</v>
      </c>
      <c r="QZQ5" s="6" t="s">
        <v>13634</v>
      </c>
      <c r="QZR5" s="6" t="s">
        <v>13635</v>
      </c>
      <c r="QZS5" s="6" t="s">
        <v>13636</v>
      </c>
      <c r="QZT5" s="6" t="s">
        <v>13637</v>
      </c>
      <c r="QZU5" s="6" t="s">
        <v>13638</v>
      </c>
      <c r="QZV5" s="6" t="s">
        <v>13639</v>
      </c>
      <c r="QZW5" s="6" t="s">
        <v>13640</v>
      </c>
      <c r="QZX5" s="6" t="s">
        <v>13641</v>
      </c>
      <c r="QZY5" s="6" t="s">
        <v>13642</v>
      </c>
      <c r="QZZ5" s="6" t="s">
        <v>13643</v>
      </c>
      <c r="RAA5" s="6" t="s">
        <v>13644</v>
      </c>
      <c r="RAB5" s="6" t="s">
        <v>13645</v>
      </c>
      <c r="RAC5" s="6" t="s">
        <v>13646</v>
      </c>
      <c r="RAD5" s="6" t="s">
        <v>13647</v>
      </c>
      <c r="RAE5" s="6" t="s">
        <v>13648</v>
      </c>
      <c r="RAF5" s="6" t="s">
        <v>13649</v>
      </c>
      <c r="RAG5" s="6" t="s">
        <v>13650</v>
      </c>
      <c r="RAH5" s="6" t="s">
        <v>13651</v>
      </c>
      <c r="RAI5" s="6" t="s">
        <v>13652</v>
      </c>
      <c r="RAJ5" s="6" t="s">
        <v>13653</v>
      </c>
      <c r="RAK5" s="6" t="s">
        <v>13654</v>
      </c>
      <c r="RAL5" s="6" t="s">
        <v>13655</v>
      </c>
      <c r="RAM5" s="6" t="s">
        <v>13656</v>
      </c>
      <c r="RAN5" s="6" t="s">
        <v>13657</v>
      </c>
      <c r="RAO5" s="6" t="s">
        <v>13658</v>
      </c>
      <c r="RAP5" s="6" t="s">
        <v>13659</v>
      </c>
      <c r="RAQ5" s="6" t="s">
        <v>13660</v>
      </c>
      <c r="RAR5" s="6" t="s">
        <v>13661</v>
      </c>
      <c r="RAS5" s="6" t="s">
        <v>13662</v>
      </c>
      <c r="RAT5" s="6" t="s">
        <v>13663</v>
      </c>
      <c r="RAU5" s="6" t="s">
        <v>13664</v>
      </c>
      <c r="RAV5" s="6" t="s">
        <v>13665</v>
      </c>
      <c r="RAW5" s="6" t="s">
        <v>13666</v>
      </c>
      <c r="RAX5" s="6" t="s">
        <v>13667</v>
      </c>
      <c r="RAY5" s="6" t="s">
        <v>13668</v>
      </c>
      <c r="RAZ5" s="6" t="s">
        <v>13669</v>
      </c>
      <c r="RBA5" s="6" t="s">
        <v>13670</v>
      </c>
      <c r="RBB5" s="6" t="s">
        <v>13671</v>
      </c>
      <c r="RBC5" s="6" t="s">
        <v>13672</v>
      </c>
      <c r="RBD5" s="6" t="s">
        <v>13673</v>
      </c>
      <c r="RBE5" s="6" t="s">
        <v>13674</v>
      </c>
      <c r="RBF5" s="6" t="s">
        <v>13675</v>
      </c>
      <c r="RBG5" s="6" t="s">
        <v>13676</v>
      </c>
      <c r="RBH5" s="6" t="s">
        <v>13677</v>
      </c>
      <c r="RBI5" s="6" t="s">
        <v>13678</v>
      </c>
      <c r="RBJ5" s="6" t="s">
        <v>13679</v>
      </c>
      <c r="RBK5" s="6" t="s">
        <v>13680</v>
      </c>
      <c r="RBL5" s="6" t="s">
        <v>13681</v>
      </c>
      <c r="RBM5" s="6" t="s">
        <v>13682</v>
      </c>
      <c r="RBN5" s="6" t="s">
        <v>13683</v>
      </c>
      <c r="RBO5" s="6" t="s">
        <v>13684</v>
      </c>
      <c r="RBP5" s="6" t="s">
        <v>13685</v>
      </c>
      <c r="RBQ5" s="6" t="s">
        <v>13686</v>
      </c>
      <c r="RBR5" s="6" t="s">
        <v>13687</v>
      </c>
      <c r="RBS5" s="6" t="s">
        <v>13688</v>
      </c>
      <c r="RBT5" s="6" t="s">
        <v>13689</v>
      </c>
      <c r="RBU5" s="6" t="s">
        <v>13690</v>
      </c>
      <c r="RBV5" s="6" t="s">
        <v>13691</v>
      </c>
      <c r="RBW5" s="6" t="s">
        <v>13692</v>
      </c>
      <c r="RBX5" s="6" t="s">
        <v>13693</v>
      </c>
      <c r="RBY5" s="6" t="s">
        <v>13694</v>
      </c>
      <c r="RBZ5" s="6" t="s">
        <v>13695</v>
      </c>
      <c r="RCA5" s="6" t="s">
        <v>13696</v>
      </c>
      <c r="RCB5" s="6" t="s">
        <v>13697</v>
      </c>
      <c r="RCC5" s="6" t="s">
        <v>13698</v>
      </c>
      <c r="RCD5" s="6" t="s">
        <v>13699</v>
      </c>
      <c r="RCE5" s="6" t="s">
        <v>13700</v>
      </c>
      <c r="RCF5" s="6" t="s">
        <v>13701</v>
      </c>
      <c r="RCG5" s="6" t="s">
        <v>13702</v>
      </c>
      <c r="RCH5" s="6" t="s">
        <v>13703</v>
      </c>
      <c r="RCI5" s="6" t="s">
        <v>13704</v>
      </c>
      <c r="RCJ5" s="6" t="s">
        <v>13705</v>
      </c>
      <c r="RCK5" s="6" t="s">
        <v>13706</v>
      </c>
      <c r="RCL5" s="6" t="s">
        <v>13707</v>
      </c>
      <c r="RCM5" s="6" t="s">
        <v>13708</v>
      </c>
      <c r="RCN5" s="6" t="s">
        <v>13709</v>
      </c>
      <c r="RCO5" s="6" t="s">
        <v>13710</v>
      </c>
      <c r="RCP5" s="6" t="s">
        <v>13711</v>
      </c>
      <c r="RCQ5" s="6" t="s">
        <v>13712</v>
      </c>
      <c r="RCR5" s="6" t="s">
        <v>13713</v>
      </c>
      <c r="RCS5" s="6" t="s">
        <v>13714</v>
      </c>
      <c r="RCT5" s="6" t="s">
        <v>13715</v>
      </c>
      <c r="RCU5" s="6" t="s">
        <v>13716</v>
      </c>
      <c r="RCV5" s="6" t="s">
        <v>13717</v>
      </c>
      <c r="RCW5" s="6" t="s">
        <v>13718</v>
      </c>
      <c r="RCX5" s="6" t="s">
        <v>13719</v>
      </c>
      <c r="RCY5" s="6" t="s">
        <v>13720</v>
      </c>
      <c r="RCZ5" s="6" t="s">
        <v>13721</v>
      </c>
      <c r="RDA5" s="6" t="s">
        <v>13722</v>
      </c>
      <c r="RDB5" s="6" t="s">
        <v>13723</v>
      </c>
      <c r="RDC5" s="6" t="s">
        <v>13724</v>
      </c>
      <c r="RDD5" s="6" t="s">
        <v>13725</v>
      </c>
      <c r="RDE5" s="6" t="s">
        <v>13726</v>
      </c>
      <c r="RDF5" s="6" t="s">
        <v>13727</v>
      </c>
      <c r="RDG5" s="6" t="s">
        <v>13728</v>
      </c>
      <c r="RDH5" s="6" t="s">
        <v>13729</v>
      </c>
      <c r="RDI5" s="6" t="s">
        <v>13730</v>
      </c>
      <c r="RDJ5" s="6" t="s">
        <v>13731</v>
      </c>
      <c r="RDK5" s="6" t="s">
        <v>13732</v>
      </c>
      <c r="RDL5" s="6" t="s">
        <v>13733</v>
      </c>
      <c r="RDM5" s="6" t="s">
        <v>13734</v>
      </c>
      <c r="RDN5" s="6" t="s">
        <v>13735</v>
      </c>
      <c r="RDO5" s="6" t="s">
        <v>13736</v>
      </c>
      <c r="RDP5" s="6" t="s">
        <v>13737</v>
      </c>
      <c r="RDQ5" s="6" t="s">
        <v>13738</v>
      </c>
      <c r="RDR5" s="6" t="s">
        <v>13739</v>
      </c>
      <c r="RDS5" s="6" t="s">
        <v>13740</v>
      </c>
      <c r="RDT5" s="6" t="s">
        <v>13741</v>
      </c>
      <c r="RDU5" s="6" t="s">
        <v>13742</v>
      </c>
      <c r="RDV5" s="6" t="s">
        <v>13743</v>
      </c>
      <c r="RDW5" s="6" t="s">
        <v>13744</v>
      </c>
      <c r="RDX5" s="6" t="s">
        <v>13745</v>
      </c>
      <c r="RDY5" s="6" t="s">
        <v>13746</v>
      </c>
      <c r="RDZ5" s="6" t="s">
        <v>13747</v>
      </c>
      <c r="REA5" s="6" t="s">
        <v>13748</v>
      </c>
      <c r="REB5" s="6" t="s">
        <v>13749</v>
      </c>
      <c r="REC5" s="6" t="s">
        <v>13750</v>
      </c>
      <c r="RED5" s="6" t="s">
        <v>13751</v>
      </c>
      <c r="REE5" s="6" t="s">
        <v>13752</v>
      </c>
      <c r="REF5" s="6" t="s">
        <v>13753</v>
      </c>
      <c r="REG5" s="6" t="s">
        <v>13754</v>
      </c>
      <c r="REH5" s="6" t="s">
        <v>13755</v>
      </c>
      <c r="REI5" s="6" t="s">
        <v>13756</v>
      </c>
      <c r="REJ5" s="6" t="s">
        <v>13757</v>
      </c>
      <c r="REK5" s="6" t="s">
        <v>13758</v>
      </c>
      <c r="REL5" s="6" t="s">
        <v>13759</v>
      </c>
      <c r="REM5" s="6" t="s">
        <v>13760</v>
      </c>
      <c r="REN5" s="6" t="s">
        <v>13761</v>
      </c>
      <c r="REO5" s="6" t="s">
        <v>13762</v>
      </c>
      <c r="REP5" s="6" t="s">
        <v>13763</v>
      </c>
      <c r="REQ5" s="6" t="s">
        <v>13764</v>
      </c>
      <c r="RER5" s="6" t="s">
        <v>13765</v>
      </c>
      <c r="RES5" s="6" t="s">
        <v>13766</v>
      </c>
      <c r="RET5" s="6" t="s">
        <v>13767</v>
      </c>
      <c r="REU5" s="6" t="s">
        <v>13768</v>
      </c>
      <c r="REV5" s="6" t="s">
        <v>13769</v>
      </c>
      <c r="REW5" s="6" t="s">
        <v>13770</v>
      </c>
      <c r="REX5" s="6" t="s">
        <v>13771</v>
      </c>
      <c r="REY5" s="6" t="s">
        <v>13772</v>
      </c>
      <c r="REZ5" s="6" t="s">
        <v>13773</v>
      </c>
      <c r="RFA5" s="6" t="s">
        <v>13774</v>
      </c>
      <c r="RFB5" s="6" t="s">
        <v>13775</v>
      </c>
      <c r="RFC5" s="6" t="s">
        <v>13776</v>
      </c>
      <c r="RFD5" s="6" t="s">
        <v>13777</v>
      </c>
      <c r="RFE5" s="6" t="s">
        <v>13778</v>
      </c>
      <c r="RFF5" s="6" t="s">
        <v>13779</v>
      </c>
      <c r="RFG5" s="6" t="s">
        <v>13780</v>
      </c>
      <c r="RFH5" s="6" t="s">
        <v>13781</v>
      </c>
      <c r="RFI5" s="6" t="s">
        <v>13782</v>
      </c>
      <c r="RFJ5" s="6" t="s">
        <v>13783</v>
      </c>
      <c r="RFK5" s="6" t="s">
        <v>13784</v>
      </c>
      <c r="RFL5" s="6" t="s">
        <v>13785</v>
      </c>
      <c r="RFM5" s="6" t="s">
        <v>13786</v>
      </c>
      <c r="RFN5" s="6" t="s">
        <v>13787</v>
      </c>
      <c r="RFO5" s="6" t="s">
        <v>13788</v>
      </c>
      <c r="RFP5" s="6" t="s">
        <v>13789</v>
      </c>
      <c r="RFQ5" s="6" t="s">
        <v>13790</v>
      </c>
      <c r="RFR5" s="6" t="s">
        <v>13791</v>
      </c>
      <c r="RFS5" s="6" t="s">
        <v>13792</v>
      </c>
      <c r="RFT5" s="6" t="s">
        <v>13793</v>
      </c>
      <c r="RFU5" s="6" t="s">
        <v>13794</v>
      </c>
      <c r="RFV5" s="6" t="s">
        <v>13795</v>
      </c>
      <c r="RFW5" s="6" t="s">
        <v>13796</v>
      </c>
      <c r="RFX5" s="6" t="s">
        <v>13797</v>
      </c>
      <c r="RFY5" s="6" t="s">
        <v>13798</v>
      </c>
      <c r="RFZ5" s="6" t="s">
        <v>13799</v>
      </c>
      <c r="RGA5" s="6" t="s">
        <v>13800</v>
      </c>
      <c r="RGB5" s="6" t="s">
        <v>13801</v>
      </c>
      <c r="RGC5" s="6" t="s">
        <v>13802</v>
      </c>
      <c r="RGD5" s="6" t="s">
        <v>13803</v>
      </c>
      <c r="RGE5" s="6" t="s">
        <v>13804</v>
      </c>
      <c r="RGF5" s="6" t="s">
        <v>13805</v>
      </c>
      <c r="RGG5" s="6" t="s">
        <v>13806</v>
      </c>
      <c r="RGH5" s="6" t="s">
        <v>13807</v>
      </c>
      <c r="RGI5" s="6" t="s">
        <v>13808</v>
      </c>
      <c r="RGJ5" s="6" t="s">
        <v>13809</v>
      </c>
      <c r="RGK5" s="6" t="s">
        <v>13810</v>
      </c>
      <c r="RGL5" s="6" t="s">
        <v>13811</v>
      </c>
      <c r="RGM5" s="6" t="s">
        <v>13812</v>
      </c>
      <c r="RGN5" s="6" t="s">
        <v>13813</v>
      </c>
      <c r="RGO5" s="6" t="s">
        <v>13814</v>
      </c>
      <c r="RGP5" s="6" t="s">
        <v>13815</v>
      </c>
      <c r="RGQ5" s="6" t="s">
        <v>13816</v>
      </c>
      <c r="RGR5" s="6" t="s">
        <v>13817</v>
      </c>
      <c r="RGS5" s="6" t="s">
        <v>13818</v>
      </c>
      <c r="RGT5" s="6" t="s">
        <v>13819</v>
      </c>
      <c r="RGU5" s="6" t="s">
        <v>13820</v>
      </c>
      <c r="RGV5" s="6" t="s">
        <v>13821</v>
      </c>
      <c r="RGW5" s="6" t="s">
        <v>13822</v>
      </c>
      <c r="RGX5" s="6" t="s">
        <v>13823</v>
      </c>
      <c r="RGY5" s="6" t="s">
        <v>13824</v>
      </c>
      <c r="RGZ5" s="6" t="s">
        <v>13825</v>
      </c>
      <c r="RHA5" s="6" t="s">
        <v>13826</v>
      </c>
      <c r="RHB5" s="6" t="s">
        <v>13827</v>
      </c>
      <c r="RHC5" s="6" t="s">
        <v>13828</v>
      </c>
      <c r="RHD5" s="6" t="s">
        <v>13829</v>
      </c>
      <c r="RHE5" s="6" t="s">
        <v>13830</v>
      </c>
      <c r="RHF5" s="6" t="s">
        <v>13831</v>
      </c>
      <c r="RHG5" s="6" t="s">
        <v>13832</v>
      </c>
      <c r="RHH5" s="6" t="s">
        <v>13833</v>
      </c>
      <c r="RHI5" s="6" t="s">
        <v>13834</v>
      </c>
      <c r="RHJ5" s="6" t="s">
        <v>13835</v>
      </c>
      <c r="RHK5" s="6" t="s">
        <v>13836</v>
      </c>
      <c r="RHL5" s="6" t="s">
        <v>13837</v>
      </c>
      <c r="RHM5" s="6" t="s">
        <v>13838</v>
      </c>
      <c r="RHN5" s="6" t="s">
        <v>13839</v>
      </c>
      <c r="RHO5" s="6" t="s">
        <v>13840</v>
      </c>
      <c r="RHP5" s="6" t="s">
        <v>13841</v>
      </c>
      <c r="RHQ5" s="6" t="s">
        <v>13842</v>
      </c>
      <c r="RHR5" s="6" t="s">
        <v>13843</v>
      </c>
      <c r="RHS5" s="6" t="s">
        <v>13844</v>
      </c>
      <c r="RHT5" s="6" t="s">
        <v>13845</v>
      </c>
      <c r="RHU5" s="6" t="s">
        <v>13846</v>
      </c>
      <c r="RHV5" s="6" t="s">
        <v>13847</v>
      </c>
      <c r="RHW5" s="6" t="s">
        <v>13848</v>
      </c>
      <c r="RHX5" s="6" t="s">
        <v>13849</v>
      </c>
      <c r="RHY5" s="6" t="s">
        <v>13850</v>
      </c>
      <c r="RHZ5" s="6" t="s">
        <v>13851</v>
      </c>
      <c r="RIA5" s="6" t="s">
        <v>13852</v>
      </c>
      <c r="RIB5" s="6" t="s">
        <v>13853</v>
      </c>
      <c r="RIC5" s="6" t="s">
        <v>13854</v>
      </c>
      <c r="RID5" s="6" t="s">
        <v>13855</v>
      </c>
      <c r="RIE5" s="6" t="s">
        <v>13856</v>
      </c>
      <c r="RIF5" s="6" t="s">
        <v>13857</v>
      </c>
      <c r="RIG5" s="6" t="s">
        <v>13858</v>
      </c>
      <c r="RIH5" s="6" t="s">
        <v>13859</v>
      </c>
      <c r="RII5" s="6" t="s">
        <v>13860</v>
      </c>
      <c r="RIJ5" s="6" t="s">
        <v>13861</v>
      </c>
      <c r="RIK5" s="6" t="s">
        <v>13862</v>
      </c>
      <c r="RIL5" s="6" t="s">
        <v>13863</v>
      </c>
      <c r="RIM5" s="6" t="s">
        <v>13864</v>
      </c>
      <c r="RIN5" s="6" t="s">
        <v>13865</v>
      </c>
      <c r="RIO5" s="6" t="s">
        <v>13866</v>
      </c>
      <c r="RIP5" s="6" t="s">
        <v>13867</v>
      </c>
      <c r="RIQ5" s="6" t="s">
        <v>13868</v>
      </c>
      <c r="RIR5" s="6" t="s">
        <v>13869</v>
      </c>
      <c r="RIS5" s="6" t="s">
        <v>13870</v>
      </c>
      <c r="RIT5" s="6" t="s">
        <v>13871</v>
      </c>
      <c r="RIU5" s="6" t="s">
        <v>13872</v>
      </c>
      <c r="RIV5" s="6" t="s">
        <v>13873</v>
      </c>
      <c r="RIW5" s="6" t="s">
        <v>13874</v>
      </c>
      <c r="RIX5" s="6" t="s">
        <v>13875</v>
      </c>
      <c r="RIY5" s="6" t="s">
        <v>13876</v>
      </c>
      <c r="RIZ5" s="6" t="s">
        <v>13877</v>
      </c>
      <c r="RJA5" s="6" t="s">
        <v>13878</v>
      </c>
      <c r="RJB5" s="6" t="s">
        <v>13879</v>
      </c>
      <c r="RJC5" s="6" t="s">
        <v>13880</v>
      </c>
      <c r="RJD5" s="6" t="s">
        <v>13881</v>
      </c>
      <c r="RJE5" s="6" t="s">
        <v>13882</v>
      </c>
      <c r="RJF5" s="6" t="s">
        <v>13883</v>
      </c>
      <c r="RJG5" s="6" t="s">
        <v>13884</v>
      </c>
      <c r="RJH5" s="6" t="s">
        <v>13885</v>
      </c>
      <c r="RJI5" s="6" t="s">
        <v>13886</v>
      </c>
      <c r="RJJ5" s="6" t="s">
        <v>13887</v>
      </c>
      <c r="RJK5" s="6" t="s">
        <v>13888</v>
      </c>
      <c r="RJL5" s="6" t="s">
        <v>13889</v>
      </c>
      <c r="RJM5" s="6" t="s">
        <v>13890</v>
      </c>
      <c r="RJN5" s="6" t="s">
        <v>13891</v>
      </c>
      <c r="RJO5" s="6" t="s">
        <v>13892</v>
      </c>
      <c r="RJP5" s="6" t="s">
        <v>13893</v>
      </c>
      <c r="RJQ5" s="6" t="s">
        <v>13894</v>
      </c>
      <c r="RJR5" s="6" t="s">
        <v>13895</v>
      </c>
      <c r="RJS5" s="6" t="s">
        <v>13896</v>
      </c>
      <c r="RJT5" s="6" t="s">
        <v>13897</v>
      </c>
      <c r="RJU5" s="6" t="s">
        <v>13898</v>
      </c>
      <c r="RJV5" s="6" t="s">
        <v>13899</v>
      </c>
      <c r="RJW5" s="6" t="s">
        <v>13900</v>
      </c>
      <c r="RJX5" s="6" t="s">
        <v>13901</v>
      </c>
      <c r="RJY5" s="6" t="s">
        <v>13902</v>
      </c>
      <c r="RJZ5" s="6" t="s">
        <v>13903</v>
      </c>
      <c r="RKA5" s="6" t="s">
        <v>13904</v>
      </c>
      <c r="RKB5" s="6" t="s">
        <v>13905</v>
      </c>
      <c r="RKC5" s="6" t="s">
        <v>13906</v>
      </c>
      <c r="RKD5" s="6" t="s">
        <v>13907</v>
      </c>
      <c r="RKE5" s="6" t="s">
        <v>13908</v>
      </c>
      <c r="RKF5" s="6" t="s">
        <v>13909</v>
      </c>
      <c r="RKG5" s="6" t="s">
        <v>13910</v>
      </c>
      <c r="RKH5" s="6" t="s">
        <v>13911</v>
      </c>
      <c r="RKI5" s="6" t="s">
        <v>13912</v>
      </c>
      <c r="RKJ5" s="6" t="s">
        <v>13913</v>
      </c>
      <c r="RKK5" s="6" t="s">
        <v>13914</v>
      </c>
      <c r="RKL5" s="6" t="s">
        <v>13915</v>
      </c>
      <c r="RKM5" s="6" t="s">
        <v>13916</v>
      </c>
      <c r="RKN5" s="6" t="s">
        <v>13917</v>
      </c>
      <c r="RKO5" s="6" t="s">
        <v>13918</v>
      </c>
      <c r="RKP5" s="6" t="s">
        <v>13919</v>
      </c>
      <c r="RKQ5" s="6" t="s">
        <v>13920</v>
      </c>
      <c r="RKR5" s="6" t="s">
        <v>13921</v>
      </c>
      <c r="RKS5" s="6" t="s">
        <v>13922</v>
      </c>
      <c r="RKT5" s="6" t="s">
        <v>13923</v>
      </c>
      <c r="RKU5" s="6" t="s">
        <v>13924</v>
      </c>
      <c r="RKV5" s="6" t="s">
        <v>13925</v>
      </c>
      <c r="RKW5" s="6" t="s">
        <v>13926</v>
      </c>
      <c r="RKX5" s="6" t="s">
        <v>13927</v>
      </c>
      <c r="RKY5" s="6" t="s">
        <v>13928</v>
      </c>
      <c r="RKZ5" s="6" t="s">
        <v>13929</v>
      </c>
      <c r="RLA5" s="6" t="s">
        <v>13930</v>
      </c>
      <c r="RLB5" s="6" t="s">
        <v>13931</v>
      </c>
      <c r="RLC5" s="6" t="s">
        <v>13932</v>
      </c>
      <c r="RLD5" s="6" t="s">
        <v>13933</v>
      </c>
      <c r="RLE5" s="6" t="s">
        <v>13934</v>
      </c>
      <c r="RLF5" s="6" t="s">
        <v>13935</v>
      </c>
      <c r="RLG5" s="6" t="s">
        <v>13936</v>
      </c>
      <c r="RLH5" s="6" t="s">
        <v>13937</v>
      </c>
      <c r="RLI5" s="6" t="s">
        <v>13938</v>
      </c>
      <c r="RLJ5" s="6" t="s">
        <v>13939</v>
      </c>
      <c r="RLK5" s="6" t="s">
        <v>13940</v>
      </c>
      <c r="RLL5" s="6" t="s">
        <v>13941</v>
      </c>
      <c r="RLM5" s="6" t="s">
        <v>13942</v>
      </c>
      <c r="RLN5" s="6" t="s">
        <v>13943</v>
      </c>
      <c r="RLO5" s="6" t="s">
        <v>13944</v>
      </c>
      <c r="RLP5" s="6" t="s">
        <v>13945</v>
      </c>
      <c r="RLQ5" s="6" t="s">
        <v>13946</v>
      </c>
      <c r="RLR5" s="6" t="s">
        <v>13947</v>
      </c>
      <c r="RLS5" s="6" t="s">
        <v>13948</v>
      </c>
      <c r="RLT5" s="6" t="s">
        <v>13949</v>
      </c>
      <c r="RLU5" s="6" t="s">
        <v>13950</v>
      </c>
      <c r="RLV5" s="6" t="s">
        <v>13951</v>
      </c>
      <c r="RLW5" s="6" t="s">
        <v>13952</v>
      </c>
      <c r="RLX5" s="6" t="s">
        <v>13953</v>
      </c>
      <c r="RLY5" s="6" t="s">
        <v>13954</v>
      </c>
      <c r="RLZ5" s="6" t="s">
        <v>13955</v>
      </c>
      <c r="RMA5" s="6" t="s">
        <v>13956</v>
      </c>
      <c r="RMB5" s="6" t="s">
        <v>13957</v>
      </c>
      <c r="RMC5" s="6" t="s">
        <v>13958</v>
      </c>
      <c r="RMD5" s="6" t="s">
        <v>13959</v>
      </c>
      <c r="RME5" s="6" t="s">
        <v>13960</v>
      </c>
      <c r="RMF5" s="6" t="s">
        <v>13961</v>
      </c>
      <c r="RMG5" s="6" t="s">
        <v>13962</v>
      </c>
      <c r="RMH5" s="6" t="s">
        <v>13963</v>
      </c>
      <c r="RMI5" s="6" t="s">
        <v>13964</v>
      </c>
      <c r="RMJ5" s="6" t="s">
        <v>13965</v>
      </c>
      <c r="RMK5" s="6" t="s">
        <v>13966</v>
      </c>
      <c r="RML5" s="6" t="s">
        <v>13967</v>
      </c>
      <c r="RMM5" s="6" t="s">
        <v>13968</v>
      </c>
      <c r="RMN5" s="6" t="s">
        <v>13969</v>
      </c>
      <c r="RMO5" s="6" t="s">
        <v>13970</v>
      </c>
      <c r="RMP5" s="6" t="s">
        <v>13971</v>
      </c>
      <c r="RMQ5" s="6" t="s">
        <v>13972</v>
      </c>
      <c r="RMR5" s="6" t="s">
        <v>13973</v>
      </c>
      <c r="RMS5" s="6" t="s">
        <v>13974</v>
      </c>
      <c r="RMT5" s="6" t="s">
        <v>13975</v>
      </c>
      <c r="RMU5" s="6" t="s">
        <v>13976</v>
      </c>
      <c r="RMV5" s="6" t="s">
        <v>13977</v>
      </c>
      <c r="RMW5" s="6" t="s">
        <v>13978</v>
      </c>
      <c r="RMX5" s="6" t="s">
        <v>13979</v>
      </c>
      <c r="RMY5" s="6" t="s">
        <v>13980</v>
      </c>
      <c r="RMZ5" s="6" t="s">
        <v>13981</v>
      </c>
      <c r="RNA5" s="6" t="s">
        <v>13982</v>
      </c>
      <c r="RNB5" s="6" t="s">
        <v>13983</v>
      </c>
      <c r="RNC5" s="6" t="s">
        <v>13984</v>
      </c>
      <c r="RND5" s="6" t="s">
        <v>13985</v>
      </c>
      <c r="RNE5" s="6" t="s">
        <v>13986</v>
      </c>
      <c r="RNF5" s="6" t="s">
        <v>13987</v>
      </c>
      <c r="RNG5" s="6" t="s">
        <v>13988</v>
      </c>
      <c r="RNH5" s="6" t="s">
        <v>13989</v>
      </c>
      <c r="RNI5" s="6" t="s">
        <v>13990</v>
      </c>
      <c r="RNJ5" s="6" t="s">
        <v>13991</v>
      </c>
      <c r="RNK5" s="6" t="s">
        <v>13992</v>
      </c>
      <c r="RNL5" s="6" t="s">
        <v>13993</v>
      </c>
      <c r="RNM5" s="6" t="s">
        <v>13994</v>
      </c>
      <c r="RNN5" s="6" t="s">
        <v>13995</v>
      </c>
      <c r="RNO5" s="6" t="s">
        <v>13996</v>
      </c>
      <c r="RNP5" s="6" t="s">
        <v>13997</v>
      </c>
      <c r="RNQ5" s="6" t="s">
        <v>13998</v>
      </c>
      <c r="RNR5" s="6" t="s">
        <v>13999</v>
      </c>
      <c r="RNS5" s="6" t="s">
        <v>14000</v>
      </c>
      <c r="RNT5" s="6" t="s">
        <v>14001</v>
      </c>
      <c r="RNU5" s="6" t="s">
        <v>14002</v>
      </c>
      <c r="RNV5" s="6" t="s">
        <v>14003</v>
      </c>
      <c r="RNW5" s="6" t="s">
        <v>14004</v>
      </c>
      <c r="RNX5" s="6" t="s">
        <v>14005</v>
      </c>
      <c r="RNY5" s="6" t="s">
        <v>14006</v>
      </c>
      <c r="RNZ5" s="6" t="s">
        <v>14007</v>
      </c>
      <c r="ROA5" s="6" t="s">
        <v>14008</v>
      </c>
      <c r="ROB5" s="6" t="s">
        <v>14009</v>
      </c>
      <c r="ROC5" s="6" t="s">
        <v>14010</v>
      </c>
      <c r="ROD5" s="6" t="s">
        <v>14011</v>
      </c>
      <c r="ROE5" s="6" t="s">
        <v>14012</v>
      </c>
      <c r="ROF5" s="6" t="s">
        <v>14013</v>
      </c>
      <c r="ROG5" s="6" t="s">
        <v>14014</v>
      </c>
      <c r="ROH5" s="6" t="s">
        <v>14015</v>
      </c>
      <c r="ROI5" s="6" t="s">
        <v>14016</v>
      </c>
      <c r="ROJ5" s="6" t="s">
        <v>14017</v>
      </c>
      <c r="ROK5" s="6" t="s">
        <v>14018</v>
      </c>
      <c r="ROL5" s="6" t="s">
        <v>14019</v>
      </c>
      <c r="ROM5" s="6" t="s">
        <v>14020</v>
      </c>
      <c r="RON5" s="6" t="s">
        <v>14021</v>
      </c>
      <c r="ROO5" s="6" t="s">
        <v>14022</v>
      </c>
      <c r="ROP5" s="6" t="s">
        <v>14023</v>
      </c>
      <c r="ROQ5" s="6" t="s">
        <v>14024</v>
      </c>
      <c r="ROR5" s="6" t="s">
        <v>14025</v>
      </c>
      <c r="ROS5" s="6" t="s">
        <v>14026</v>
      </c>
      <c r="ROT5" s="6" t="s">
        <v>14027</v>
      </c>
      <c r="ROU5" s="6" t="s">
        <v>14028</v>
      </c>
      <c r="ROV5" s="6" t="s">
        <v>14029</v>
      </c>
      <c r="ROW5" s="6" t="s">
        <v>14030</v>
      </c>
      <c r="ROX5" s="6" t="s">
        <v>14031</v>
      </c>
      <c r="ROY5" s="6" t="s">
        <v>14032</v>
      </c>
      <c r="ROZ5" s="6" t="s">
        <v>14033</v>
      </c>
      <c r="RPA5" s="6" t="s">
        <v>14034</v>
      </c>
      <c r="RPB5" s="6" t="s">
        <v>14035</v>
      </c>
      <c r="RPC5" s="6" t="s">
        <v>14036</v>
      </c>
      <c r="RPD5" s="6" t="s">
        <v>14037</v>
      </c>
      <c r="RPE5" s="6" t="s">
        <v>14038</v>
      </c>
      <c r="RPF5" s="6" t="s">
        <v>14039</v>
      </c>
      <c r="RPG5" s="6" t="s">
        <v>14040</v>
      </c>
      <c r="RPH5" s="6" t="s">
        <v>14041</v>
      </c>
      <c r="RPI5" s="6" t="s">
        <v>14042</v>
      </c>
      <c r="RPJ5" s="6" t="s">
        <v>14043</v>
      </c>
      <c r="RPK5" s="6" t="s">
        <v>14044</v>
      </c>
      <c r="RPL5" s="6" t="s">
        <v>14045</v>
      </c>
      <c r="RPM5" s="6" t="s">
        <v>14046</v>
      </c>
      <c r="RPN5" s="6" t="s">
        <v>14047</v>
      </c>
      <c r="RPO5" s="6" t="s">
        <v>14048</v>
      </c>
      <c r="RPP5" s="6" t="s">
        <v>14049</v>
      </c>
      <c r="RPQ5" s="6" t="s">
        <v>14050</v>
      </c>
      <c r="RPR5" s="6" t="s">
        <v>14051</v>
      </c>
      <c r="RPS5" s="6" t="s">
        <v>14052</v>
      </c>
      <c r="RPT5" s="6" t="s">
        <v>14053</v>
      </c>
      <c r="RPU5" s="6" t="s">
        <v>14054</v>
      </c>
      <c r="RPV5" s="6" t="s">
        <v>14055</v>
      </c>
      <c r="RPW5" s="6" t="s">
        <v>14056</v>
      </c>
      <c r="RPX5" s="6" t="s">
        <v>14057</v>
      </c>
      <c r="RPY5" s="6" t="s">
        <v>14058</v>
      </c>
      <c r="RPZ5" s="6" t="s">
        <v>14059</v>
      </c>
      <c r="RQA5" s="6" t="s">
        <v>14060</v>
      </c>
      <c r="RQB5" s="6" t="s">
        <v>14061</v>
      </c>
      <c r="RQC5" s="6" t="s">
        <v>14062</v>
      </c>
      <c r="RQD5" s="6" t="s">
        <v>14063</v>
      </c>
      <c r="RQE5" s="6" t="s">
        <v>14064</v>
      </c>
      <c r="RQF5" s="6" t="s">
        <v>14065</v>
      </c>
      <c r="RQG5" s="6" t="s">
        <v>14066</v>
      </c>
      <c r="RQH5" s="6" t="s">
        <v>14067</v>
      </c>
      <c r="RQI5" s="6" t="s">
        <v>14068</v>
      </c>
      <c r="RQJ5" s="6" t="s">
        <v>14069</v>
      </c>
      <c r="RQK5" s="6" t="s">
        <v>14070</v>
      </c>
      <c r="RQL5" s="6" t="s">
        <v>14071</v>
      </c>
      <c r="RQM5" s="6" t="s">
        <v>14072</v>
      </c>
      <c r="RQN5" s="6" t="s">
        <v>14073</v>
      </c>
      <c r="RQO5" s="6" t="s">
        <v>14074</v>
      </c>
      <c r="RQP5" s="6" t="s">
        <v>14075</v>
      </c>
      <c r="RQQ5" s="6" t="s">
        <v>14076</v>
      </c>
      <c r="RQR5" s="6" t="s">
        <v>14077</v>
      </c>
      <c r="RQS5" s="6" t="s">
        <v>14078</v>
      </c>
      <c r="RQT5" s="6" t="s">
        <v>14079</v>
      </c>
      <c r="RQU5" s="6" t="s">
        <v>14080</v>
      </c>
      <c r="RQV5" s="6" t="s">
        <v>14081</v>
      </c>
      <c r="RQW5" s="6" t="s">
        <v>14082</v>
      </c>
      <c r="RQX5" s="6" t="s">
        <v>14083</v>
      </c>
      <c r="RQY5" s="6" t="s">
        <v>14084</v>
      </c>
      <c r="RQZ5" s="6" t="s">
        <v>14085</v>
      </c>
      <c r="RRA5" s="6" t="s">
        <v>14086</v>
      </c>
      <c r="RRB5" s="6" t="s">
        <v>14087</v>
      </c>
      <c r="RRC5" s="6" t="s">
        <v>14088</v>
      </c>
      <c r="RRD5" s="6" t="s">
        <v>14089</v>
      </c>
      <c r="RRE5" s="6" t="s">
        <v>14090</v>
      </c>
      <c r="RRF5" s="6" t="s">
        <v>14091</v>
      </c>
      <c r="RRG5" s="6" t="s">
        <v>14092</v>
      </c>
      <c r="RRH5" s="6" t="s">
        <v>14093</v>
      </c>
      <c r="RRI5" s="6" t="s">
        <v>14094</v>
      </c>
      <c r="RRJ5" s="6" t="s">
        <v>14095</v>
      </c>
      <c r="RRK5" s="6" t="s">
        <v>14096</v>
      </c>
      <c r="RRL5" s="6" t="s">
        <v>14097</v>
      </c>
      <c r="RRM5" s="6" t="s">
        <v>14098</v>
      </c>
      <c r="RRN5" s="6" t="s">
        <v>14099</v>
      </c>
      <c r="RRO5" s="6" t="s">
        <v>14100</v>
      </c>
      <c r="RRP5" s="6" t="s">
        <v>14101</v>
      </c>
      <c r="RRQ5" s="6" t="s">
        <v>14102</v>
      </c>
      <c r="RRR5" s="6" t="s">
        <v>14103</v>
      </c>
      <c r="RRS5" s="6" t="s">
        <v>14104</v>
      </c>
      <c r="RRT5" s="6" t="s">
        <v>14105</v>
      </c>
      <c r="RRU5" s="6" t="s">
        <v>14106</v>
      </c>
      <c r="RRV5" s="6" t="s">
        <v>14107</v>
      </c>
      <c r="RRW5" s="6" t="s">
        <v>14108</v>
      </c>
      <c r="RRX5" s="6" t="s">
        <v>14109</v>
      </c>
      <c r="RRY5" s="6" t="s">
        <v>14110</v>
      </c>
      <c r="RRZ5" s="6" t="s">
        <v>14111</v>
      </c>
      <c r="RSA5" s="6" t="s">
        <v>14112</v>
      </c>
      <c r="RSB5" s="6" t="s">
        <v>14113</v>
      </c>
      <c r="RSC5" s="6" t="s">
        <v>14114</v>
      </c>
      <c r="RSD5" s="6" t="s">
        <v>14115</v>
      </c>
      <c r="RSE5" s="6" t="s">
        <v>14116</v>
      </c>
      <c r="RSF5" s="6" t="s">
        <v>14117</v>
      </c>
      <c r="RSG5" s="6" t="s">
        <v>14118</v>
      </c>
      <c r="RSH5" s="6" t="s">
        <v>14119</v>
      </c>
      <c r="RSI5" s="6" t="s">
        <v>14120</v>
      </c>
      <c r="RSJ5" s="6" t="s">
        <v>14121</v>
      </c>
      <c r="RSK5" s="6" t="s">
        <v>14122</v>
      </c>
      <c r="RSL5" s="6" t="s">
        <v>14123</v>
      </c>
      <c r="RSM5" s="6" t="s">
        <v>14124</v>
      </c>
      <c r="RSN5" s="6" t="s">
        <v>14125</v>
      </c>
      <c r="RSO5" s="6" t="s">
        <v>14126</v>
      </c>
      <c r="RSP5" s="6" t="s">
        <v>14127</v>
      </c>
      <c r="RSQ5" s="6" t="s">
        <v>14128</v>
      </c>
      <c r="RSR5" s="6" t="s">
        <v>14129</v>
      </c>
      <c r="RSS5" s="6" t="s">
        <v>14130</v>
      </c>
      <c r="RST5" s="6" t="s">
        <v>14131</v>
      </c>
      <c r="RSU5" s="6" t="s">
        <v>14132</v>
      </c>
      <c r="RSV5" s="6" t="s">
        <v>14133</v>
      </c>
      <c r="RSW5" s="6" t="s">
        <v>14134</v>
      </c>
      <c r="RSX5" s="6" t="s">
        <v>14135</v>
      </c>
      <c r="RSY5" s="6" t="s">
        <v>14136</v>
      </c>
      <c r="RSZ5" s="6" t="s">
        <v>14137</v>
      </c>
      <c r="RTA5" s="6" t="s">
        <v>14138</v>
      </c>
      <c r="RTB5" s="6" t="s">
        <v>14139</v>
      </c>
      <c r="RTC5" s="6" t="s">
        <v>14140</v>
      </c>
      <c r="RTD5" s="6" t="s">
        <v>14141</v>
      </c>
      <c r="RTE5" s="6" t="s">
        <v>14142</v>
      </c>
      <c r="RTF5" s="6" t="s">
        <v>14143</v>
      </c>
      <c r="RTG5" s="6" t="s">
        <v>14144</v>
      </c>
      <c r="RTH5" s="6" t="s">
        <v>14145</v>
      </c>
      <c r="RTI5" s="6" t="s">
        <v>14146</v>
      </c>
      <c r="RTJ5" s="6" t="s">
        <v>14147</v>
      </c>
      <c r="RTK5" s="6" t="s">
        <v>14148</v>
      </c>
      <c r="RTL5" s="6" t="s">
        <v>14149</v>
      </c>
      <c r="RTM5" s="6" t="s">
        <v>14150</v>
      </c>
      <c r="RTN5" s="6" t="s">
        <v>14151</v>
      </c>
      <c r="RTO5" s="6" t="s">
        <v>14152</v>
      </c>
      <c r="RTP5" s="6" t="s">
        <v>14153</v>
      </c>
      <c r="RTQ5" s="6" t="s">
        <v>14154</v>
      </c>
      <c r="RTR5" s="6" t="s">
        <v>14155</v>
      </c>
      <c r="RTS5" s="6" t="s">
        <v>14156</v>
      </c>
      <c r="RTT5" s="6" t="s">
        <v>14157</v>
      </c>
      <c r="RTU5" s="6" t="s">
        <v>14158</v>
      </c>
      <c r="RTV5" s="6" t="s">
        <v>14159</v>
      </c>
      <c r="RTW5" s="6" t="s">
        <v>14160</v>
      </c>
      <c r="RTX5" s="6" t="s">
        <v>14161</v>
      </c>
      <c r="RTY5" s="6" t="s">
        <v>14162</v>
      </c>
      <c r="RTZ5" s="6" t="s">
        <v>14163</v>
      </c>
      <c r="RUA5" s="6" t="s">
        <v>14164</v>
      </c>
      <c r="RUB5" s="6" t="s">
        <v>14165</v>
      </c>
      <c r="RUC5" s="6" t="s">
        <v>14166</v>
      </c>
      <c r="RUD5" s="6" t="s">
        <v>14167</v>
      </c>
      <c r="RUE5" s="6" t="s">
        <v>14168</v>
      </c>
      <c r="RUF5" s="6" t="s">
        <v>14169</v>
      </c>
      <c r="RUG5" s="6" t="s">
        <v>14170</v>
      </c>
      <c r="RUH5" s="6" t="s">
        <v>14171</v>
      </c>
      <c r="RUI5" s="6" t="s">
        <v>14172</v>
      </c>
      <c r="RUJ5" s="6" t="s">
        <v>14173</v>
      </c>
      <c r="RUK5" s="6" t="s">
        <v>14174</v>
      </c>
      <c r="RUL5" s="6" t="s">
        <v>14175</v>
      </c>
      <c r="RUM5" s="6" t="s">
        <v>14176</v>
      </c>
      <c r="RUN5" s="6" t="s">
        <v>14177</v>
      </c>
      <c r="RUO5" s="6" t="s">
        <v>14178</v>
      </c>
      <c r="RUP5" s="6" t="s">
        <v>14179</v>
      </c>
      <c r="RUQ5" s="6" t="s">
        <v>14180</v>
      </c>
      <c r="RUR5" s="6" t="s">
        <v>14181</v>
      </c>
      <c r="RUS5" s="6" t="s">
        <v>14182</v>
      </c>
      <c r="RUT5" s="6" t="s">
        <v>14183</v>
      </c>
      <c r="RUU5" s="6" t="s">
        <v>14184</v>
      </c>
      <c r="RUV5" s="6" t="s">
        <v>14185</v>
      </c>
      <c r="RUW5" s="6" t="s">
        <v>14186</v>
      </c>
      <c r="RUX5" s="6" t="s">
        <v>14187</v>
      </c>
      <c r="RUY5" s="6" t="s">
        <v>14188</v>
      </c>
      <c r="RUZ5" s="6" t="s">
        <v>14189</v>
      </c>
      <c r="RVA5" s="6" t="s">
        <v>14190</v>
      </c>
      <c r="RVB5" s="6" t="s">
        <v>14191</v>
      </c>
      <c r="RVC5" s="6" t="s">
        <v>14192</v>
      </c>
      <c r="RVD5" s="6" t="s">
        <v>14193</v>
      </c>
      <c r="RVE5" s="6" t="s">
        <v>14194</v>
      </c>
      <c r="RVF5" s="6" t="s">
        <v>14195</v>
      </c>
      <c r="RVG5" s="6" t="s">
        <v>14196</v>
      </c>
      <c r="RVH5" s="6" t="s">
        <v>14197</v>
      </c>
      <c r="RVI5" s="6" t="s">
        <v>14198</v>
      </c>
      <c r="RVJ5" s="6" t="s">
        <v>14199</v>
      </c>
      <c r="RVK5" s="6" t="s">
        <v>14200</v>
      </c>
      <c r="RVL5" s="6" t="s">
        <v>14201</v>
      </c>
      <c r="RVM5" s="6" t="s">
        <v>14202</v>
      </c>
      <c r="RVN5" s="6" t="s">
        <v>14203</v>
      </c>
      <c r="RVO5" s="6" t="s">
        <v>14204</v>
      </c>
      <c r="RVP5" s="6" t="s">
        <v>14205</v>
      </c>
      <c r="RVQ5" s="6" t="s">
        <v>14206</v>
      </c>
      <c r="RVR5" s="6" t="s">
        <v>14207</v>
      </c>
      <c r="RVS5" s="6" t="s">
        <v>14208</v>
      </c>
      <c r="RVT5" s="6" t="s">
        <v>14209</v>
      </c>
      <c r="RVU5" s="6" t="s">
        <v>14210</v>
      </c>
      <c r="RVV5" s="6" t="s">
        <v>14211</v>
      </c>
      <c r="RVW5" s="6" t="s">
        <v>14212</v>
      </c>
      <c r="RVX5" s="6" t="s">
        <v>14213</v>
      </c>
      <c r="RVY5" s="6" t="s">
        <v>14214</v>
      </c>
      <c r="RVZ5" s="6" t="s">
        <v>14215</v>
      </c>
      <c r="RWA5" s="6" t="s">
        <v>14216</v>
      </c>
      <c r="RWB5" s="6" t="s">
        <v>14217</v>
      </c>
      <c r="RWC5" s="6" t="s">
        <v>14218</v>
      </c>
      <c r="RWD5" s="6" t="s">
        <v>14219</v>
      </c>
      <c r="RWE5" s="6" t="s">
        <v>14220</v>
      </c>
      <c r="RWF5" s="6" t="s">
        <v>14221</v>
      </c>
      <c r="RWG5" s="6" t="s">
        <v>14222</v>
      </c>
      <c r="RWH5" s="6" t="s">
        <v>14223</v>
      </c>
      <c r="RWI5" s="6" t="s">
        <v>14224</v>
      </c>
      <c r="RWJ5" s="6" t="s">
        <v>14225</v>
      </c>
      <c r="RWK5" s="6" t="s">
        <v>14226</v>
      </c>
      <c r="RWL5" s="6" t="s">
        <v>14227</v>
      </c>
      <c r="RWM5" s="6" t="s">
        <v>14228</v>
      </c>
      <c r="RWN5" s="6" t="s">
        <v>14229</v>
      </c>
      <c r="RWO5" s="6" t="s">
        <v>14230</v>
      </c>
      <c r="RWP5" s="6" t="s">
        <v>14231</v>
      </c>
      <c r="RWQ5" s="6" t="s">
        <v>14232</v>
      </c>
      <c r="RWR5" s="6" t="s">
        <v>14233</v>
      </c>
      <c r="RWS5" s="6" t="s">
        <v>14234</v>
      </c>
      <c r="RWT5" s="6" t="s">
        <v>14235</v>
      </c>
      <c r="RWU5" s="6" t="s">
        <v>14236</v>
      </c>
      <c r="RWV5" s="6" t="s">
        <v>14237</v>
      </c>
      <c r="RWW5" s="6" t="s">
        <v>14238</v>
      </c>
      <c r="RWX5" s="6" t="s">
        <v>14239</v>
      </c>
      <c r="RWY5" s="6" t="s">
        <v>14240</v>
      </c>
      <c r="RWZ5" s="6" t="s">
        <v>14241</v>
      </c>
      <c r="RXA5" s="6" t="s">
        <v>14242</v>
      </c>
      <c r="RXB5" s="6" t="s">
        <v>14243</v>
      </c>
      <c r="RXC5" s="6" t="s">
        <v>14244</v>
      </c>
      <c r="RXD5" s="6" t="s">
        <v>14245</v>
      </c>
      <c r="RXE5" s="6" t="s">
        <v>14246</v>
      </c>
      <c r="RXF5" s="6" t="s">
        <v>14247</v>
      </c>
      <c r="RXG5" s="6" t="s">
        <v>14248</v>
      </c>
      <c r="RXH5" s="6" t="s">
        <v>14249</v>
      </c>
      <c r="RXI5" s="6" t="s">
        <v>14250</v>
      </c>
      <c r="RXJ5" s="6" t="s">
        <v>14251</v>
      </c>
      <c r="RXK5" s="6" t="s">
        <v>14252</v>
      </c>
      <c r="RXL5" s="6" t="s">
        <v>14253</v>
      </c>
      <c r="RXM5" s="6" t="s">
        <v>14254</v>
      </c>
      <c r="RXN5" s="6" t="s">
        <v>14255</v>
      </c>
      <c r="RXO5" s="6" t="s">
        <v>14256</v>
      </c>
      <c r="RXP5" s="6" t="s">
        <v>14257</v>
      </c>
      <c r="RXQ5" s="6" t="s">
        <v>14258</v>
      </c>
      <c r="RXR5" s="6" t="s">
        <v>14259</v>
      </c>
      <c r="RXS5" s="6" t="s">
        <v>14260</v>
      </c>
      <c r="RXT5" s="6" t="s">
        <v>14261</v>
      </c>
      <c r="RXU5" s="6" t="s">
        <v>14262</v>
      </c>
      <c r="RXV5" s="6" t="s">
        <v>14263</v>
      </c>
      <c r="RXW5" s="6" t="s">
        <v>14264</v>
      </c>
      <c r="RXX5" s="6" t="s">
        <v>14265</v>
      </c>
      <c r="RXY5" s="6" t="s">
        <v>14266</v>
      </c>
      <c r="RXZ5" s="6" t="s">
        <v>14267</v>
      </c>
      <c r="RYA5" s="6" t="s">
        <v>14268</v>
      </c>
      <c r="RYB5" s="6" t="s">
        <v>14269</v>
      </c>
      <c r="RYC5" s="6" t="s">
        <v>14270</v>
      </c>
      <c r="RYD5" s="6" t="s">
        <v>14271</v>
      </c>
      <c r="RYE5" s="6" t="s">
        <v>14272</v>
      </c>
      <c r="RYF5" s="6" t="s">
        <v>14273</v>
      </c>
      <c r="RYG5" s="6" t="s">
        <v>14274</v>
      </c>
      <c r="RYH5" s="6" t="s">
        <v>14275</v>
      </c>
      <c r="RYI5" s="6" t="s">
        <v>14276</v>
      </c>
      <c r="RYJ5" s="6" t="s">
        <v>14277</v>
      </c>
      <c r="RYK5" s="6" t="s">
        <v>14278</v>
      </c>
      <c r="RYL5" s="6" t="s">
        <v>14279</v>
      </c>
      <c r="RYM5" s="6" t="s">
        <v>14280</v>
      </c>
      <c r="RYN5" s="6" t="s">
        <v>14281</v>
      </c>
      <c r="RYO5" s="6" t="s">
        <v>14282</v>
      </c>
      <c r="RYP5" s="6" t="s">
        <v>14283</v>
      </c>
      <c r="RYQ5" s="6" t="s">
        <v>14284</v>
      </c>
      <c r="RYR5" s="6" t="s">
        <v>14285</v>
      </c>
      <c r="RYS5" s="6" t="s">
        <v>14286</v>
      </c>
      <c r="RYT5" s="6" t="s">
        <v>14287</v>
      </c>
      <c r="RYU5" s="6" t="s">
        <v>14288</v>
      </c>
      <c r="RYV5" s="6" t="s">
        <v>14289</v>
      </c>
      <c r="RYW5" s="6" t="s">
        <v>14290</v>
      </c>
      <c r="RYX5" s="6" t="s">
        <v>14291</v>
      </c>
      <c r="RYY5" s="6" t="s">
        <v>14292</v>
      </c>
      <c r="RYZ5" s="6" t="s">
        <v>14293</v>
      </c>
      <c r="RZA5" s="6" t="s">
        <v>14294</v>
      </c>
      <c r="RZB5" s="6" t="s">
        <v>14295</v>
      </c>
      <c r="RZC5" s="6" t="s">
        <v>14296</v>
      </c>
      <c r="RZD5" s="6" t="s">
        <v>14297</v>
      </c>
      <c r="RZE5" s="6" t="s">
        <v>14298</v>
      </c>
      <c r="RZF5" s="6" t="s">
        <v>14299</v>
      </c>
      <c r="RZG5" s="6" t="s">
        <v>14300</v>
      </c>
      <c r="RZH5" s="6" t="s">
        <v>14301</v>
      </c>
      <c r="RZI5" s="6" t="s">
        <v>14302</v>
      </c>
      <c r="RZJ5" s="6" t="s">
        <v>14303</v>
      </c>
      <c r="RZK5" s="6" t="s">
        <v>14304</v>
      </c>
      <c r="RZL5" s="6" t="s">
        <v>14305</v>
      </c>
      <c r="RZM5" s="6" t="s">
        <v>14306</v>
      </c>
      <c r="RZN5" s="6" t="s">
        <v>14307</v>
      </c>
      <c r="RZO5" s="6" t="s">
        <v>14308</v>
      </c>
      <c r="RZP5" s="6" t="s">
        <v>14309</v>
      </c>
      <c r="RZQ5" s="6" t="s">
        <v>14310</v>
      </c>
      <c r="RZR5" s="6" t="s">
        <v>14311</v>
      </c>
      <c r="RZS5" s="6" t="s">
        <v>14312</v>
      </c>
      <c r="RZT5" s="6" t="s">
        <v>14313</v>
      </c>
      <c r="RZU5" s="6" t="s">
        <v>14314</v>
      </c>
      <c r="RZV5" s="6" t="s">
        <v>14315</v>
      </c>
      <c r="RZW5" s="6" t="s">
        <v>14316</v>
      </c>
      <c r="RZX5" s="6" t="s">
        <v>14317</v>
      </c>
      <c r="RZY5" s="6" t="s">
        <v>14318</v>
      </c>
      <c r="RZZ5" s="6" t="s">
        <v>14319</v>
      </c>
      <c r="SAA5" s="6" t="s">
        <v>14320</v>
      </c>
      <c r="SAB5" s="6" t="s">
        <v>14321</v>
      </c>
      <c r="SAC5" s="6" t="s">
        <v>14322</v>
      </c>
      <c r="SAD5" s="6" t="s">
        <v>14323</v>
      </c>
      <c r="SAE5" s="6" t="s">
        <v>14324</v>
      </c>
      <c r="SAF5" s="6" t="s">
        <v>14325</v>
      </c>
      <c r="SAG5" s="6" t="s">
        <v>14326</v>
      </c>
      <c r="SAH5" s="6" t="s">
        <v>14327</v>
      </c>
      <c r="SAI5" s="6" t="s">
        <v>14328</v>
      </c>
      <c r="SAJ5" s="6" t="s">
        <v>14329</v>
      </c>
      <c r="SAK5" s="6" t="s">
        <v>14330</v>
      </c>
      <c r="SAL5" s="6" t="s">
        <v>14331</v>
      </c>
      <c r="SAM5" s="6" t="s">
        <v>14332</v>
      </c>
      <c r="SAN5" s="6" t="s">
        <v>14333</v>
      </c>
      <c r="SAO5" s="6" t="s">
        <v>14334</v>
      </c>
      <c r="SAP5" s="6" t="s">
        <v>14335</v>
      </c>
      <c r="SAQ5" s="6" t="s">
        <v>14336</v>
      </c>
      <c r="SAR5" s="6" t="s">
        <v>14337</v>
      </c>
      <c r="SAS5" s="6" t="s">
        <v>14338</v>
      </c>
      <c r="SAT5" s="6" t="s">
        <v>14339</v>
      </c>
      <c r="SAU5" s="6" t="s">
        <v>14340</v>
      </c>
      <c r="SAV5" s="6" t="s">
        <v>14341</v>
      </c>
      <c r="SAW5" s="6" t="s">
        <v>14342</v>
      </c>
      <c r="SAX5" s="6" t="s">
        <v>14343</v>
      </c>
      <c r="SAY5" s="6" t="s">
        <v>14344</v>
      </c>
      <c r="SAZ5" s="6" t="s">
        <v>14345</v>
      </c>
      <c r="SBA5" s="6" t="s">
        <v>14346</v>
      </c>
      <c r="SBB5" s="6" t="s">
        <v>14347</v>
      </c>
      <c r="SBC5" s="6" t="s">
        <v>14348</v>
      </c>
      <c r="SBD5" s="6" t="s">
        <v>14349</v>
      </c>
      <c r="SBE5" s="6" t="s">
        <v>14350</v>
      </c>
      <c r="SBF5" s="6" t="s">
        <v>14351</v>
      </c>
      <c r="SBG5" s="6" t="s">
        <v>14352</v>
      </c>
      <c r="SBH5" s="6" t="s">
        <v>14353</v>
      </c>
      <c r="SBI5" s="6" t="s">
        <v>14354</v>
      </c>
      <c r="SBJ5" s="6" t="s">
        <v>14355</v>
      </c>
      <c r="SBK5" s="6" t="s">
        <v>14356</v>
      </c>
      <c r="SBL5" s="6" t="s">
        <v>14357</v>
      </c>
      <c r="SBM5" s="6" t="s">
        <v>14358</v>
      </c>
      <c r="SBN5" s="6" t="s">
        <v>14359</v>
      </c>
      <c r="SBO5" s="6" t="s">
        <v>14360</v>
      </c>
      <c r="SBP5" s="6" t="s">
        <v>14361</v>
      </c>
      <c r="SBQ5" s="6" t="s">
        <v>14362</v>
      </c>
      <c r="SBR5" s="6" t="s">
        <v>14363</v>
      </c>
      <c r="SBS5" s="6" t="s">
        <v>14364</v>
      </c>
      <c r="SBT5" s="6" t="s">
        <v>14365</v>
      </c>
      <c r="SBU5" s="6" t="s">
        <v>14366</v>
      </c>
      <c r="SBV5" s="6" t="s">
        <v>14367</v>
      </c>
      <c r="SBW5" s="6" t="s">
        <v>14368</v>
      </c>
      <c r="SBX5" s="6" t="s">
        <v>14369</v>
      </c>
      <c r="SBY5" s="6" t="s">
        <v>14370</v>
      </c>
      <c r="SBZ5" s="6" t="s">
        <v>14371</v>
      </c>
      <c r="SCA5" s="6" t="s">
        <v>14372</v>
      </c>
      <c r="SCB5" s="6" t="s">
        <v>14373</v>
      </c>
      <c r="SCC5" s="6" t="s">
        <v>14374</v>
      </c>
      <c r="SCD5" s="6" t="s">
        <v>14375</v>
      </c>
      <c r="SCE5" s="6" t="s">
        <v>14376</v>
      </c>
      <c r="SCF5" s="6" t="s">
        <v>14377</v>
      </c>
      <c r="SCG5" s="6" t="s">
        <v>14378</v>
      </c>
      <c r="SCH5" s="6" t="s">
        <v>14379</v>
      </c>
      <c r="SCI5" s="6" t="s">
        <v>14380</v>
      </c>
      <c r="SCJ5" s="6" t="s">
        <v>14381</v>
      </c>
      <c r="SCK5" s="6" t="s">
        <v>14382</v>
      </c>
      <c r="SCL5" s="6" t="s">
        <v>14383</v>
      </c>
      <c r="SCM5" s="6" t="s">
        <v>14384</v>
      </c>
      <c r="SCN5" s="6" t="s">
        <v>14385</v>
      </c>
      <c r="SCO5" s="6" t="s">
        <v>14386</v>
      </c>
      <c r="SCP5" s="6" t="s">
        <v>14387</v>
      </c>
      <c r="SCQ5" s="6" t="s">
        <v>14388</v>
      </c>
      <c r="SCR5" s="6" t="s">
        <v>14389</v>
      </c>
      <c r="SCS5" s="6" t="s">
        <v>14390</v>
      </c>
      <c r="SCT5" s="6" t="s">
        <v>14391</v>
      </c>
      <c r="SCU5" s="6" t="s">
        <v>14392</v>
      </c>
      <c r="SCV5" s="6" t="s">
        <v>14393</v>
      </c>
      <c r="SCW5" s="6" t="s">
        <v>14394</v>
      </c>
      <c r="SCX5" s="6" t="s">
        <v>14395</v>
      </c>
      <c r="SCY5" s="6" t="s">
        <v>14396</v>
      </c>
      <c r="SCZ5" s="6" t="s">
        <v>14397</v>
      </c>
      <c r="SDA5" s="6" t="s">
        <v>14398</v>
      </c>
      <c r="SDB5" s="6" t="s">
        <v>14399</v>
      </c>
      <c r="SDC5" s="6" t="s">
        <v>14400</v>
      </c>
      <c r="SDD5" s="6" t="s">
        <v>14401</v>
      </c>
      <c r="SDE5" s="6" t="s">
        <v>14402</v>
      </c>
      <c r="SDF5" s="6" t="s">
        <v>14403</v>
      </c>
      <c r="SDG5" s="6" t="s">
        <v>14404</v>
      </c>
      <c r="SDH5" s="6" t="s">
        <v>14405</v>
      </c>
      <c r="SDI5" s="6" t="s">
        <v>14406</v>
      </c>
      <c r="SDJ5" s="6" t="s">
        <v>14407</v>
      </c>
      <c r="SDK5" s="6" t="s">
        <v>14408</v>
      </c>
      <c r="SDL5" s="6" t="s">
        <v>14409</v>
      </c>
      <c r="SDM5" s="6" t="s">
        <v>14410</v>
      </c>
      <c r="SDN5" s="6" t="s">
        <v>14411</v>
      </c>
      <c r="SDO5" s="6" t="s">
        <v>14412</v>
      </c>
      <c r="SDP5" s="6" t="s">
        <v>14413</v>
      </c>
      <c r="SDQ5" s="6" t="s">
        <v>14414</v>
      </c>
      <c r="SDR5" s="6" t="s">
        <v>14415</v>
      </c>
      <c r="SDS5" s="6" t="s">
        <v>14416</v>
      </c>
      <c r="SDT5" s="6" t="s">
        <v>14417</v>
      </c>
      <c r="SDU5" s="6" t="s">
        <v>14418</v>
      </c>
      <c r="SDV5" s="6" t="s">
        <v>14419</v>
      </c>
      <c r="SDW5" s="6" t="s">
        <v>14420</v>
      </c>
      <c r="SDX5" s="6" t="s">
        <v>14421</v>
      </c>
      <c r="SDY5" s="6" t="s">
        <v>14422</v>
      </c>
      <c r="SDZ5" s="6" t="s">
        <v>14423</v>
      </c>
      <c r="SEA5" s="6" t="s">
        <v>14424</v>
      </c>
      <c r="SEB5" s="6" t="s">
        <v>14425</v>
      </c>
      <c r="SEC5" s="6" t="s">
        <v>14426</v>
      </c>
      <c r="SED5" s="6" t="s">
        <v>14427</v>
      </c>
      <c r="SEE5" s="6" t="s">
        <v>14428</v>
      </c>
      <c r="SEF5" s="6" t="s">
        <v>14429</v>
      </c>
      <c r="SEG5" s="6" t="s">
        <v>14430</v>
      </c>
      <c r="SEH5" s="6" t="s">
        <v>14431</v>
      </c>
      <c r="SEI5" s="6" t="s">
        <v>14432</v>
      </c>
      <c r="SEJ5" s="6" t="s">
        <v>14433</v>
      </c>
      <c r="SEK5" s="6" t="s">
        <v>14434</v>
      </c>
      <c r="SEL5" s="6" t="s">
        <v>14435</v>
      </c>
      <c r="SEM5" s="6" t="s">
        <v>14436</v>
      </c>
      <c r="SEN5" s="6" t="s">
        <v>14437</v>
      </c>
      <c r="SEO5" s="6" t="s">
        <v>14438</v>
      </c>
      <c r="SEP5" s="6" t="s">
        <v>14439</v>
      </c>
      <c r="SEQ5" s="6" t="s">
        <v>14440</v>
      </c>
      <c r="SER5" s="6" t="s">
        <v>14441</v>
      </c>
      <c r="SES5" s="6" t="s">
        <v>14442</v>
      </c>
      <c r="SET5" s="6" t="s">
        <v>14443</v>
      </c>
      <c r="SEU5" s="6" t="s">
        <v>14444</v>
      </c>
      <c r="SEV5" s="6" t="s">
        <v>14445</v>
      </c>
      <c r="SEW5" s="6" t="s">
        <v>14446</v>
      </c>
      <c r="SEX5" s="6" t="s">
        <v>14447</v>
      </c>
      <c r="SEY5" s="6" t="s">
        <v>14448</v>
      </c>
      <c r="SEZ5" s="6" t="s">
        <v>14449</v>
      </c>
      <c r="SFA5" s="6" t="s">
        <v>14450</v>
      </c>
      <c r="SFB5" s="6" t="s">
        <v>14451</v>
      </c>
      <c r="SFC5" s="6" t="s">
        <v>14452</v>
      </c>
      <c r="SFD5" s="6" t="s">
        <v>14453</v>
      </c>
      <c r="SFE5" s="6" t="s">
        <v>14454</v>
      </c>
      <c r="SFF5" s="6" t="s">
        <v>14455</v>
      </c>
      <c r="SFG5" s="6" t="s">
        <v>14456</v>
      </c>
      <c r="SFH5" s="6" t="s">
        <v>14457</v>
      </c>
      <c r="SFI5" s="6" t="s">
        <v>14458</v>
      </c>
      <c r="SFJ5" s="6" t="s">
        <v>14459</v>
      </c>
      <c r="SFK5" s="6" t="s">
        <v>14460</v>
      </c>
      <c r="SFL5" s="6" t="s">
        <v>14461</v>
      </c>
      <c r="SFM5" s="6" t="s">
        <v>14462</v>
      </c>
      <c r="SFN5" s="6" t="s">
        <v>14463</v>
      </c>
      <c r="SFO5" s="6" t="s">
        <v>14464</v>
      </c>
      <c r="SFP5" s="6" t="s">
        <v>14465</v>
      </c>
      <c r="SFQ5" s="6" t="s">
        <v>14466</v>
      </c>
      <c r="SFR5" s="6" t="s">
        <v>14467</v>
      </c>
      <c r="SFS5" s="6" t="s">
        <v>14468</v>
      </c>
      <c r="SFT5" s="6" t="s">
        <v>14469</v>
      </c>
      <c r="SFU5" s="6" t="s">
        <v>14470</v>
      </c>
      <c r="SFV5" s="6" t="s">
        <v>14471</v>
      </c>
      <c r="SFW5" s="6" t="s">
        <v>14472</v>
      </c>
      <c r="SFX5" s="6" t="s">
        <v>14473</v>
      </c>
      <c r="SFY5" s="6" t="s">
        <v>14474</v>
      </c>
      <c r="SFZ5" s="6" t="s">
        <v>14475</v>
      </c>
      <c r="SGA5" s="6" t="s">
        <v>14476</v>
      </c>
      <c r="SGB5" s="6" t="s">
        <v>14477</v>
      </c>
      <c r="SGC5" s="6" t="s">
        <v>14478</v>
      </c>
      <c r="SGD5" s="6" t="s">
        <v>14479</v>
      </c>
      <c r="SGE5" s="6" t="s">
        <v>14480</v>
      </c>
      <c r="SGF5" s="6" t="s">
        <v>14481</v>
      </c>
      <c r="SGG5" s="6" t="s">
        <v>14482</v>
      </c>
      <c r="SGH5" s="6" t="s">
        <v>14483</v>
      </c>
      <c r="SGI5" s="6" t="s">
        <v>14484</v>
      </c>
      <c r="SGJ5" s="6" t="s">
        <v>14485</v>
      </c>
      <c r="SGK5" s="6" t="s">
        <v>14486</v>
      </c>
      <c r="SGL5" s="6" t="s">
        <v>14487</v>
      </c>
      <c r="SGM5" s="6" t="s">
        <v>14488</v>
      </c>
      <c r="SGN5" s="6" t="s">
        <v>14489</v>
      </c>
      <c r="SGO5" s="6" t="s">
        <v>14490</v>
      </c>
      <c r="SGP5" s="6" t="s">
        <v>14491</v>
      </c>
      <c r="SGQ5" s="6" t="s">
        <v>14492</v>
      </c>
      <c r="SGR5" s="6" t="s">
        <v>14493</v>
      </c>
      <c r="SGS5" s="6" t="s">
        <v>14494</v>
      </c>
      <c r="SGT5" s="6" t="s">
        <v>14495</v>
      </c>
      <c r="SGU5" s="6" t="s">
        <v>14496</v>
      </c>
      <c r="SGV5" s="6" t="s">
        <v>14497</v>
      </c>
      <c r="SGW5" s="6" t="s">
        <v>14498</v>
      </c>
      <c r="SGX5" s="6" t="s">
        <v>14499</v>
      </c>
      <c r="SGY5" s="6" t="s">
        <v>14500</v>
      </c>
      <c r="SGZ5" s="6" t="s">
        <v>14501</v>
      </c>
      <c r="SHA5" s="6" t="s">
        <v>14502</v>
      </c>
      <c r="SHB5" s="6" t="s">
        <v>14503</v>
      </c>
      <c r="SHC5" s="6" t="s">
        <v>14504</v>
      </c>
      <c r="SHD5" s="6" t="s">
        <v>14505</v>
      </c>
      <c r="SHE5" s="6" t="s">
        <v>14506</v>
      </c>
      <c r="SHF5" s="6" t="s">
        <v>14507</v>
      </c>
      <c r="SHG5" s="6" t="s">
        <v>14508</v>
      </c>
      <c r="SHH5" s="6" t="s">
        <v>14509</v>
      </c>
      <c r="SHI5" s="6" t="s">
        <v>14510</v>
      </c>
      <c r="SHJ5" s="6" t="s">
        <v>14511</v>
      </c>
      <c r="SHK5" s="6" t="s">
        <v>14512</v>
      </c>
      <c r="SHL5" s="6" t="s">
        <v>14513</v>
      </c>
      <c r="SHM5" s="6" t="s">
        <v>14514</v>
      </c>
      <c r="SHN5" s="6" t="s">
        <v>14515</v>
      </c>
      <c r="SHO5" s="6" t="s">
        <v>14516</v>
      </c>
      <c r="SHP5" s="6" t="s">
        <v>14517</v>
      </c>
      <c r="SHQ5" s="6" t="s">
        <v>14518</v>
      </c>
      <c r="SHR5" s="6" t="s">
        <v>14519</v>
      </c>
      <c r="SHS5" s="6" t="s">
        <v>14520</v>
      </c>
      <c r="SHT5" s="6" t="s">
        <v>14521</v>
      </c>
      <c r="SHU5" s="6" t="s">
        <v>14522</v>
      </c>
      <c r="SHV5" s="6" t="s">
        <v>14523</v>
      </c>
      <c r="SHW5" s="6" t="s">
        <v>14524</v>
      </c>
      <c r="SHX5" s="6" t="s">
        <v>14525</v>
      </c>
      <c r="SHY5" s="6" t="s">
        <v>14526</v>
      </c>
      <c r="SHZ5" s="6" t="s">
        <v>14527</v>
      </c>
      <c r="SIA5" s="6" t="s">
        <v>14528</v>
      </c>
      <c r="SIB5" s="6" t="s">
        <v>14529</v>
      </c>
      <c r="SIC5" s="6" t="s">
        <v>14530</v>
      </c>
      <c r="SID5" s="6" t="s">
        <v>14531</v>
      </c>
      <c r="SIE5" s="6" t="s">
        <v>14532</v>
      </c>
      <c r="SIF5" s="6" t="s">
        <v>14533</v>
      </c>
      <c r="SIG5" s="6" t="s">
        <v>14534</v>
      </c>
      <c r="SIH5" s="6" t="s">
        <v>14535</v>
      </c>
      <c r="SII5" s="6" t="s">
        <v>14536</v>
      </c>
      <c r="SIJ5" s="6" t="s">
        <v>14537</v>
      </c>
      <c r="SIK5" s="6" t="s">
        <v>14538</v>
      </c>
      <c r="SIL5" s="6" t="s">
        <v>14539</v>
      </c>
      <c r="SIM5" s="6" t="s">
        <v>14540</v>
      </c>
      <c r="SIN5" s="6" t="s">
        <v>14541</v>
      </c>
      <c r="SIO5" s="6" t="s">
        <v>14542</v>
      </c>
      <c r="SIP5" s="6" t="s">
        <v>14543</v>
      </c>
      <c r="SIQ5" s="6" t="s">
        <v>14544</v>
      </c>
      <c r="SIR5" s="6" t="s">
        <v>14545</v>
      </c>
      <c r="SIS5" s="6" t="s">
        <v>14546</v>
      </c>
      <c r="SIT5" s="6" t="s">
        <v>14547</v>
      </c>
      <c r="SIU5" s="6" t="s">
        <v>14548</v>
      </c>
      <c r="SIV5" s="6" t="s">
        <v>14549</v>
      </c>
      <c r="SIW5" s="6" t="s">
        <v>14550</v>
      </c>
      <c r="SIX5" s="6" t="s">
        <v>14551</v>
      </c>
      <c r="SIY5" s="6" t="s">
        <v>14552</v>
      </c>
      <c r="SIZ5" s="6" t="s">
        <v>14553</v>
      </c>
      <c r="SJA5" s="6" t="s">
        <v>14554</v>
      </c>
      <c r="SJB5" s="6" t="s">
        <v>14555</v>
      </c>
      <c r="SJC5" s="6" t="s">
        <v>14556</v>
      </c>
      <c r="SJD5" s="6" t="s">
        <v>14557</v>
      </c>
      <c r="SJE5" s="6" t="s">
        <v>14558</v>
      </c>
      <c r="SJF5" s="6" t="s">
        <v>14559</v>
      </c>
      <c r="SJG5" s="6" t="s">
        <v>14560</v>
      </c>
      <c r="SJH5" s="6" t="s">
        <v>14561</v>
      </c>
      <c r="SJI5" s="6" t="s">
        <v>14562</v>
      </c>
      <c r="SJJ5" s="6" t="s">
        <v>14563</v>
      </c>
      <c r="SJK5" s="6" t="s">
        <v>14564</v>
      </c>
      <c r="SJL5" s="6" t="s">
        <v>14565</v>
      </c>
      <c r="SJM5" s="6" t="s">
        <v>14566</v>
      </c>
      <c r="SJN5" s="6" t="s">
        <v>14567</v>
      </c>
      <c r="SJO5" s="6" t="s">
        <v>14568</v>
      </c>
      <c r="SJP5" s="6" t="s">
        <v>14569</v>
      </c>
      <c r="SJQ5" s="6" t="s">
        <v>14570</v>
      </c>
      <c r="SJR5" s="6" t="s">
        <v>14571</v>
      </c>
      <c r="SJS5" s="6" t="s">
        <v>14572</v>
      </c>
      <c r="SJT5" s="6" t="s">
        <v>14573</v>
      </c>
      <c r="SJU5" s="6" t="s">
        <v>14574</v>
      </c>
      <c r="SJV5" s="6" t="s">
        <v>14575</v>
      </c>
      <c r="SJW5" s="6" t="s">
        <v>14576</v>
      </c>
      <c r="SJX5" s="6" t="s">
        <v>14577</v>
      </c>
      <c r="SJY5" s="6" t="s">
        <v>14578</v>
      </c>
      <c r="SJZ5" s="6" t="s">
        <v>14579</v>
      </c>
      <c r="SKA5" s="6" t="s">
        <v>14580</v>
      </c>
      <c r="SKB5" s="6" t="s">
        <v>14581</v>
      </c>
      <c r="SKC5" s="6" t="s">
        <v>14582</v>
      </c>
      <c r="SKD5" s="6" t="s">
        <v>14583</v>
      </c>
      <c r="SKE5" s="6" t="s">
        <v>14584</v>
      </c>
      <c r="SKF5" s="6" t="s">
        <v>14585</v>
      </c>
      <c r="SKG5" s="6" t="s">
        <v>14586</v>
      </c>
      <c r="SKH5" s="6" t="s">
        <v>14587</v>
      </c>
      <c r="SKI5" s="6" t="s">
        <v>14588</v>
      </c>
      <c r="SKJ5" s="6" t="s">
        <v>14589</v>
      </c>
      <c r="SKK5" s="6" t="s">
        <v>14590</v>
      </c>
      <c r="SKL5" s="6" t="s">
        <v>14591</v>
      </c>
      <c r="SKM5" s="6" t="s">
        <v>14592</v>
      </c>
      <c r="SKN5" s="6" t="s">
        <v>14593</v>
      </c>
      <c r="SKO5" s="6" t="s">
        <v>14594</v>
      </c>
      <c r="SKP5" s="6" t="s">
        <v>14595</v>
      </c>
      <c r="SKQ5" s="6" t="s">
        <v>14596</v>
      </c>
      <c r="SKR5" s="6" t="s">
        <v>14597</v>
      </c>
      <c r="SKS5" s="6" t="s">
        <v>14598</v>
      </c>
      <c r="SKT5" s="6" t="s">
        <v>14599</v>
      </c>
      <c r="SKU5" s="6" t="s">
        <v>14600</v>
      </c>
      <c r="SKV5" s="6" t="s">
        <v>14601</v>
      </c>
      <c r="SKW5" s="6" t="s">
        <v>14602</v>
      </c>
      <c r="SKX5" s="6" t="s">
        <v>14603</v>
      </c>
      <c r="SKY5" s="6" t="s">
        <v>14604</v>
      </c>
      <c r="SKZ5" s="6" t="s">
        <v>14605</v>
      </c>
      <c r="SLA5" s="6" t="s">
        <v>14606</v>
      </c>
      <c r="SLB5" s="6" t="s">
        <v>14607</v>
      </c>
      <c r="SLC5" s="6" t="s">
        <v>14608</v>
      </c>
      <c r="SLD5" s="6" t="s">
        <v>14609</v>
      </c>
      <c r="SLE5" s="6" t="s">
        <v>14610</v>
      </c>
      <c r="SLF5" s="6" t="s">
        <v>14611</v>
      </c>
      <c r="SLG5" s="6" t="s">
        <v>14612</v>
      </c>
      <c r="SLH5" s="6" t="s">
        <v>14613</v>
      </c>
      <c r="SLI5" s="6" t="s">
        <v>14614</v>
      </c>
      <c r="SLJ5" s="6" t="s">
        <v>14615</v>
      </c>
      <c r="SLK5" s="6" t="s">
        <v>14616</v>
      </c>
      <c r="SLL5" s="6" t="s">
        <v>14617</v>
      </c>
      <c r="SLM5" s="6" t="s">
        <v>14618</v>
      </c>
      <c r="SLN5" s="6" t="s">
        <v>14619</v>
      </c>
      <c r="SLO5" s="6" t="s">
        <v>14620</v>
      </c>
      <c r="SLP5" s="6" t="s">
        <v>14621</v>
      </c>
      <c r="SLQ5" s="6" t="s">
        <v>14622</v>
      </c>
      <c r="SLR5" s="6" t="s">
        <v>14623</v>
      </c>
      <c r="SLS5" s="6" t="s">
        <v>14624</v>
      </c>
      <c r="SLT5" s="6" t="s">
        <v>14625</v>
      </c>
      <c r="SLU5" s="6" t="s">
        <v>14626</v>
      </c>
      <c r="SLV5" s="6" t="s">
        <v>14627</v>
      </c>
      <c r="SLW5" s="6" t="s">
        <v>14628</v>
      </c>
      <c r="SLX5" s="6" t="s">
        <v>14629</v>
      </c>
      <c r="SLY5" s="6" t="s">
        <v>14630</v>
      </c>
      <c r="SLZ5" s="6" t="s">
        <v>14631</v>
      </c>
      <c r="SMA5" s="6" t="s">
        <v>14632</v>
      </c>
      <c r="SMB5" s="6" t="s">
        <v>14633</v>
      </c>
      <c r="SMC5" s="6" t="s">
        <v>14634</v>
      </c>
      <c r="SMD5" s="6" t="s">
        <v>14635</v>
      </c>
      <c r="SME5" s="6" t="s">
        <v>14636</v>
      </c>
      <c r="SMF5" s="6" t="s">
        <v>14637</v>
      </c>
      <c r="SMG5" s="6" t="s">
        <v>14638</v>
      </c>
      <c r="SMH5" s="6" t="s">
        <v>14639</v>
      </c>
      <c r="SMI5" s="6" t="s">
        <v>14640</v>
      </c>
      <c r="SMJ5" s="6" t="s">
        <v>14641</v>
      </c>
      <c r="SMK5" s="6" t="s">
        <v>14642</v>
      </c>
      <c r="SML5" s="6" t="s">
        <v>14643</v>
      </c>
      <c r="SMM5" s="6" t="s">
        <v>14644</v>
      </c>
      <c r="SMN5" s="6" t="s">
        <v>14645</v>
      </c>
      <c r="SMO5" s="6" t="s">
        <v>14646</v>
      </c>
      <c r="SMP5" s="6" t="s">
        <v>14647</v>
      </c>
      <c r="SMQ5" s="6" t="s">
        <v>14648</v>
      </c>
      <c r="SMR5" s="6" t="s">
        <v>14649</v>
      </c>
      <c r="SMS5" s="6" t="s">
        <v>14650</v>
      </c>
      <c r="SMT5" s="6" t="s">
        <v>14651</v>
      </c>
      <c r="SMU5" s="6" t="s">
        <v>14652</v>
      </c>
      <c r="SMV5" s="6" t="s">
        <v>14653</v>
      </c>
      <c r="SMW5" s="6" t="s">
        <v>14654</v>
      </c>
      <c r="SMX5" s="6" t="s">
        <v>14655</v>
      </c>
      <c r="SMY5" s="6" t="s">
        <v>14656</v>
      </c>
      <c r="SMZ5" s="6" t="s">
        <v>14657</v>
      </c>
      <c r="SNA5" s="6" t="s">
        <v>14658</v>
      </c>
      <c r="SNB5" s="6" t="s">
        <v>14659</v>
      </c>
      <c r="SNC5" s="6" t="s">
        <v>14660</v>
      </c>
      <c r="SND5" s="6" t="s">
        <v>14661</v>
      </c>
      <c r="SNE5" s="6" t="s">
        <v>14662</v>
      </c>
      <c r="SNF5" s="6" t="s">
        <v>14663</v>
      </c>
      <c r="SNG5" s="6" t="s">
        <v>14664</v>
      </c>
      <c r="SNH5" s="6" t="s">
        <v>14665</v>
      </c>
      <c r="SNI5" s="6" t="s">
        <v>14666</v>
      </c>
      <c r="SNJ5" s="6" t="s">
        <v>14667</v>
      </c>
      <c r="SNK5" s="6" t="s">
        <v>14668</v>
      </c>
      <c r="SNL5" s="6" t="s">
        <v>14669</v>
      </c>
      <c r="SNM5" s="6" t="s">
        <v>14670</v>
      </c>
      <c r="SNN5" s="6" t="s">
        <v>14671</v>
      </c>
      <c r="SNO5" s="6" t="s">
        <v>14672</v>
      </c>
      <c r="SNP5" s="6" t="s">
        <v>14673</v>
      </c>
      <c r="SNQ5" s="6" t="s">
        <v>14674</v>
      </c>
      <c r="SNR5" s="6" t="s">
        <v>14675</v>
      </c>
      <c r="SNS5" s="6" t="s">
        <v>14676</v>
      </c>
      <c r="SNT5" s="6" t="s">
        <v>14677</v>
      </c>
      <c r="SNU5" s="6" t="s">
        <v>14678</v>
      </c>
      <c r="SNV5" s="6" t="s">
        <v>14679</v>
      </c>
      <c r="SNW5" s="6" t="s">
        <v>14680</v>
      </c>
      <c r="SNX5" s="6" t="s">
        <v>14681</v>
      </c>
      <c r="SNY5" s="6" t="s">
        <v>14682</v>
      </c>
      <c r="SNZ5" s="6" t="s">
        <v>14683</v>
      </c>
      <c r="SOA5" s="6" t="s">
        <v>14684</v>
      </c>
      <c r="SOB5" s="6" t="s">
        <v>14685</v>
      </c>
      <c r="SOC5" s="6" t="s">
        <v>14686</v>
      </c>
      <c r="SOD5" s="6" t="s">
        <v>14687</v>
      </c>
      <c r="SOE5" s="6" t="s">
        <v>14688</v>
      </c>
      <c r="SOF5" s="6" t="s">
        <v>14689</v>
      </c>
      <c r="SOG5" s="6" t="s">
        <v>14690</v>
      </c>
      <c r="SOH5" s="6" t="s">
        <v>14691</v>
      </c>
      <c r="SOI5" s="6" t="s">
        <v>14692</v>
      </c>
      <c r="SOJ5" s="6" t="s">
        <v>14693</v>
      </c>
      <c r="SOK5" s="6" t="s">
        <v>14694</v>
      </c>
      <c r="SOL5" s="6" t="s">
        <v>14695</v>
      </c>
      <c r="SOM5" s="6" t="s">
        <v>14696</v>
      </c>
      <c r="SON5" s="6" t="s">
        <v>14697</v>
      </c>
      <c r="SOO5" s="6" t="s">
        <v>14698</v>
      </c>
      <c r="SOP5" s="6" t="s">
        <v>14699</v>
      </c>
      <c r="SOQ5" s="6" t="s">
        <v>14700</v>
      </c>
      <c r="SOR5" s="6" t="s">
        <v>14701</v>
      </c>
      <c r="SOS5" s="6" t="s">
        <v>14702</v>
      </c>
      <c r="SOT5" s="6" t="s">
        <v>14703</v>
      </c>
      <c r="SOU5" s="6" t="s">
        <v>14704</v>
      </c>
      <c r="SOV5" s="6" t="s">
        <v>14705</v>
      </c>
      <c r="SOW5" s="6" t="s">
        <v>14706</v>
      </c>
      <c r="SOX5" s="6" t="s">
        <v>14707</v>
      </c>
      <c r="SOY5" s="6" t="s">
        <v>14708</v>
      </c>
      <c r="SOZ5" s="6" t="s">
        <v>14709</v>
      </c>
      <c r="SPA5" s="6" t="s">
        <v>14710</v>
      </c>
      <c r="SPB5" s="6" t="s">
        <v>14711</v>
      </c>
      <c r="SPC5" s="6" t="s">
        <v>14712</v>
      </c>
      <c r="SPD5" s="6" t="s">
        <v>14713</v>
      </c>
      <c r="SPE5" s="6" t="s">
        <v>14714</v>
      </c>
      <c r="SPF5" s="6" t="s">
        <v>14715</v>
      </c>
      <c r="SPG5" s="6" t="s">
        <v>14716</v>
      </c>
      <c r="SPH5" s="6" t="s">
        <v>14717</v>
      </c>
      <c r="SPI5" s="6" t="s">
        <v>14718</v>
      </c>
      <c r="SPJ5" s="6" t="s">
        <v>14719</v>
      </c>
      <c r="SPK5" s="6" t="s">
        <v>14720</v>
      </c>
      <c r="SPL5" s="6" t="s">
        <v>14721</v>
      </c>
      <c r="SPM5" s="6" t="s">
        <v>14722</v>
      </c>
      <c r="SPN5" s="6" t="s">
        <v>14723</v>
      </c>
      <c r="SPO5" s="6" t="s">
        <v>14724</v>
      </c>
      <c r="SPP5" s="6" t="s">
        <v>14725</v>
      </c>
      <c r="SPQ5" s="6" t="s">
        <v>14726</v>
      </c>
      <c r="SPR5" s="6" t="s">
        <v>14727</v>
      </c>
      <c r="SPS5" s="6" t="s">
        <v>14728</v>
      </c>
      <c r="SPT5" s="6" t="s">
        <v>14729</v>
      </c>
      <c r="SPU5" s="6" t="s">
        <v>14730</v>
      </c>
      <c r="SPV5" s="6" t="s">
        <v>14731</v>
      </c>
      <c r="SPW5" s="6" t="s">
        <v>14732</v>
      </c>
      <c r="SPX5" s="6" t="s">
        <v>14733</v>
      </c>
      <c r="SPY5" s="6" t="s">
        <v>14734</v>
      </c>
      <c r="SPZ5" s="6" t="s">
        <v>14735</v>
      </c>
      <c r="SQA5" s="6" t="s">
        <v>14736</v>
      </c>
      <c r="SQB5" s="6" t="s">
        <v>14737</v>
      </c>
      <c r="SQC5" s="6" t="s">
        <v>14738</v>
      </c>
      <c r="SQD5" s="6" t="s">
        <v>14739</v>
      </c>
      <c r="SQE5" s="6" t="s">
        <v>14740</v>
      </c>
      <c r="SQF5" s="6" t="s">
        <v>14741</v>
      </c>
      <c r="SQG5" s="6" t="s">
        <v>14742</v>
      </c>
      <c r="SQH5" s="6" t="s">
        <v>14743</v>
      </c>
      <c r="SQI5" s="6" t="s">
        <v>14744</v>
      </c>
      <c r="SQJ5" s="6" t="s">
        <v>14745</v>
      </c>
      <c r="SQK5" s="6" t="s">
        <v>14746</v>
      </c>
      <c r="SQL5" s="6" t="s">
        <v>14747</v>
      </c>
      <c r="SQM5" s="6" t="s">
        <v>14748</v>
      </c>
      <c r="SQN5" s="6" t="s">
        <v>14749</v>
      </c>
      <c r="SQO5" s="6" t="s">
        <v>14750</v>
      </c>
      <c r="SQP5" s="6" t="s">
        <v>14751</v>
      </c>
      <c r="SQQ5" s="6" t="s">
        <v>14752</v>
      </c>
      <c r="SQR5" s="6" t="s">
        <v>14753</v>
      </c>
      <c r="SQS5" s="6" t="s">
        <v>14754</v>
      </c>
      <c r="SQT5" s="6" t="s">
        <v>14755</v>
      </c>
      <c r="SQU5" s="6" t="s">
        <v>14756</v>
      </c>
      <c r="SQV5" s="6" t="s">
        <v>14757</v>
      </c>
      <c r="SQW5" s="6" t="s">
        <v>14758</v>
      </c>
      <c r="SQX5" s="6" t="s">
        <v>14759</v>
      </c>
      <c r="SQY5" s="6" t="s">
        <v>14760</v>
      </c>
      <c r="SQZ5" s="6" t="s">
        <v>14761</v>
      </c>
      <c r="SRA5" s="6" t="s">
        <v>14762</v>
      </c>
      <c r="SRB5" s="6" t="s">
        <v>14763</v>
      </c>
      <c r="SRC5" s="6" t="s">
        <v>14764</v>
      </c>
      <c r="SRD5" s="6" t="s">
        <v>14765</v>
      </c>
      <c r="SRE5" s="6" t="s">
        <v>14766</v>
      </c>
      <c r="SRF5" s="6" t="s">
        <v>14767</v>
      </c>
      <c r="SRG5" s="6" t="s">
        <v>14768</v>
      </c>
      <c r="SRH5" s="6" t="s">
        <v>14769</v>
      </c>
      <c r="SRI5" s="6" t="s">
        <v>14770</v>
      </c>
      <c r="SRJ5" s="6" t="s">
        <v>14771</v>
      </c>
      <c r="SRK5" s="6" t="s">
        <v>14772</v>
      </c>
      <c r="SRL5" s="6" t="s">
        <v>14773</v>
      </c>
      <c r="SRM5" s="6" t="s">
        <v>14774</v>
      </c>
      <c r="SRN5" s="6" t="s">
        <v>14775</v>
      </c>
      <c r="SRO5" s="6" t="s">
        <v>14776</v>
      </c>
      <c r="SRP5" s="6" t="s">
        <v>14777</v>
      </c>
      <c r="SRQ5" s="6" t="s">
        <v>14778</v>
      </c>
      <c r="SRR5" s="6" t="s">
        <v>14779</v>
      </c>
      <c r="SRS5" s="6" t="s">
        <v>14780</v>
      </c>
      <c r="SRT5" s="6" t="s">
        <v>14781</v>
      </c>
      <c r="SRU5" s="6" t="s">
        <v>14782</v>
      </c>
      <c r="SRV5" s="6" t="s">
        <v>14783</v>
      </c>
      <c r="SRW5" s="6" t="s">
        <v>14784</v>
      </c>
      <c r="SRX5" s="6" t="s">
        <v>14785</v>
      </c>
      <c r="SRY5" s="6" t="s">
        <v>14786</v>
      </c>
      <c r="SRZ5" s="6" t="s">
        <v>14787</v>
      </c>
      <c r="SSA5" s="6" t="s">
        <v>14788</v>
      </c>
      <c r="SSB5" s="6" t="s">
        <v>14789</v>
      </c>
      <c r="SSC5" s="6" t="s">
        <v>14790</v>
      </c>
      <c r="SSD5" s="6" t="s">
        <v>14791</v>
      </c>
      <c r="SSE5" s="6" t="s">
        <v>14792</v>
      </c>
      <c r="SSF5" s="6" t="s">
        <v>14793</v>
      </c>
      <c r="SSG5" s="6" t="s">
        <v>14794</v>
      </c>
      <c r="SSH5" s="6" t="s">
        <v>14795</v>
      </c>
      <c r="SSI5" s="6" t="s">
        <v>14796</v>
      </c>
      <c r="SSJ5" s="6" t="s">
        <v>14797</v>
      </c>
      <c r="SSK5" s="6" t="s">
        <v>14798</v>
      </c>
      <c r="SSL5" s="6" t="s">
        <v>14799</v>
      </c>
      <c r="SSM5" s="6" t="s">
        <v>14800</v>
      </c>
      <c r="SSN5" s="6" t="s">
        <v>14801</v>
      </c>
      <c r="SSO5" s="6" t="s">
        <v>14802</v>
      </c>
      <c r="SSP5" s="6" t="s">
        <v>14803</v>
      </c>
      <c r="SSQ5" s="6" t="s">
        <v>14804</v>
      </c>
      <c r="SSR5" s="6" t="s">
        <v>14805</v>
      </c>
      <c r="SSS5" s="6" t="s">
        <v>14806</v>
      </c>
      <c r="SST5" s="6" t="s">
        <v>14807</v>
      </c>
      <c r="SSU5" s="6" t="s">
        <v>14808</v>
      </c>
      <c r="SSV5" s="6" t="s">
        <v>14809</v>
      </c>
      <c r="SSW5" s="6" t="s">
        <v>14810</v>
      </c>
      <c r="SSX5" s="6" t="s">
        <v>14811</v>
      </c>
      <c r="SSY5" s="6" t="s">
        <v>14812</v>
      </c>
      <c r="SSZ5" s="6" t="s">
        <v>14813</v>
      </c>
      <c r="STA5" s="6" t="s">
        <v>14814</v>
      </c>
      <c r="STB5" s="6" t="s">
        <v>14815</v>
      </c>
      <c r="STC5" s="6" t="s">
        <v>14816</v>
      </c>
      <c r="STD5" s="6" t="s">
        <v>14817</v>
      </c>
      <c r="STE5" s="6" t="s">
        <v>14818</v>
      </c>
      <c r="STF5" s="6" t="s">
        <v>14819</v>
      </c>
      <c r="STG5" s="6" t="s">
        <v>14820</v>
      </c>
      <c r="STH5" s="6" t="s">
        <v>14821</v>
      </c>
      <c r="STI5" s="6" t="s">
        <v>14822</v>
      </c>
      <c r="STJ5" s="6" t="s">
        <v>14823</v>
      </c>
      <c r="STK5" s="6" t="s">
        <v>14824</v>
      </c>
      <c r="STL5" s="6" t="s">
        <v>14825</v>
      </c>
      <c r="STM5" s="6" t="s">
        <v>14826</v>
      </c>
      <c r="STN5" s="6" t="s">
        <v>14827</v>
      </c>
      <c r="STO5" s="6" t="s">
        <v>14828</v>
      </c>
      <c r="STP5" s="6" t="s">
        <v>14829</v>
      </c>
      <c r="STQ5" s="6" t="s">
        <v>14830</v>
      </c>
      <c r="STR5" s="6" t="s">
        <v>14831</v>
      </c>
      <c r="STS5" s="6" t="s">
        <v>14832</v>
      </c>
      <c r="STT5" s="6" t="s">
        <v>14833</v>
      </c>
      <c r="STU5" s="6" t="s">
        <v>14834</v>
      </c>
      <c r="STV5" s="6" t="s">
        <v>14835</v>
      </c>
      <c r="STW5" s="6" t="s">
        <v>14836</v>
      </c>
      <c r="STX5" s="6" t="s">
        <v>14837</v>
      </c>
      <c r="STY5" s="6" t="s">
        <v>14838</v>
      </c>
      <c r="STZ5" s="6" t="s">
        <v>14839</v>
      </c>
      <c r="SUA5" s="6" t="s">
        <v>14840</v>
      </c>
      <c r="SUB5" s="6" t="s">
        <v>14841</v>
      </c>
      <c r="SUC5" s="6" t="s">
        <v>14842</v>
      </c>
      <c r="SUD5" s="6" t="s">
        <v>14843</v>
      </c>
      <c r="SUE5" s="6" t="s">
        <v>14844</v>
      </c>
      <c r="SUF5" s="6" t="s">
        <v>14845</v>
      </c>
      <c r="SUG5" s="6" t="s">
        <v>14846</v>
      </c>
      <c r="SUH5" s="6" t="s">
        <v>14847</v>
      </c>
      <c r="SUI5" s="6" t="s">
        <v>14848</v>
      </c>
      <c r="SUJ5" s="6" t="s">
        <v>14849</v>
      </c>
      <c r="SUK5" s="6" t="s">
        <v>14850</v>
      </c>
      <c r="SUL5" s="6" t="s">
        <v>14851</v>
      </c>
      <c r="SUM5" s="6" t="s">
        <v>14852</v>
      </c>
      <c r="SUN5" s="6" t="s">
        <v>14853</v>
      </c>
      <c r="SUO5" s="6" t="s">
        <v>14854</v>
      </c>
      <c r="SUP5" s="6" t="s">
        <v>14855</v>
      </c>
      <c r="SUQ5" s="6" t="s">
        <v>14856</v>
      </c>
      <c r="SUR5" s="6" t="s">
        <v>14857</v>
      </c>
      <c r="SUS5" s="6" t="s">
        <v>14858</v>
      </c>
      <c r="SUT5" s="6" t="s">
        <v>14859</v>
      </c>
      <c r="SUU5" s="6" t="s">
        <v>14860</v>
      </c>
      <c r="SUV5" s="6" t="s">
        <v>14861</v>
      </c>
      <c r="SUW5" s="6" t="s">
        <v>14862</v>
      </c>
      <c r="SUX5" s="6" t="s">
        <v>14863</v>
      </c>
      <c r="SUY5" s="6" t="s">
        <v>14864</v>
      </c>
      <c r="SUZ5" s="6" t="s">
        <v>14865</v>
      </c>
      <c r="SVA5" s="6" t="s">
        <v>14866</v>
      </c>
      <c r="SVB5" s="6" t="s">
        <v>14867</v>
      </c>
      <c r="SVC5" s="6" t="s">
        <v>14868</v>
      </c>
      <c r="SVD5" s="6" t="s">
        <v>14869</v>
      </c>
      <c r="SVE5" s="6" t="s">
        <v>14870</v>
      </c>
      <c r="SVF5" s="6" t="s">
        <v>14871</v>
      </c>
      <c r="SVG5" s="6" t="s">
        <v>14872</v>
      </c>
      <c r="SVH5" s="6" t="s">
        <v>14873</v>
      </c>
      <c r="SVI5" s="6" t="s">
        <v>14874</v>
      </c>
      <c r="SVJ5" s="6" t="s">
        <v>14875</v>
      </c>
      <c r="SVK5" s="6" t="s">
        <v>14876</v>
      </c>
      <c r="SVL5" s="6" t="s">
        <v>14877</v>
      </c>
      <c r="SVM5" s="6" t="s">
        <v>14878</v>
      </c>
      <c r="SVN5" s="6" t="s">
        <v>14879</v>
      </c>
      <c r="SVO5" s="6" t="s">
        <v>14880</v>
      </c>
      <c r="SVP5" s="6" t="s">
        <v>14881</v>
      </c>
      <c r="SVQ5" s="6" t="s">
        <v>14882</v>
      </c>
      <c r="SVR5" s="6" t="s">
        <v>14883</v>
      </c>
      <c r="SVS5" s="6" t="s">
        <v>14884</v>
      </c>
      <c r="SVT5" s="6" t="s">
        <v>14885</v>
      </c>
      <c r="SVU5" s="6" t="s">
        <v>14886</v>
      </c>
      <c r="SVV5" s="6" t="s">
        <v>14887</v>
      </c>
      <c r="SVW5" s="6" t="s">
        <v>14888</v>
      </c>
      <c r="SVX5" s="6" t="s">
        <v>14889</v>
      </c>
      <c r="SVY5" s="6" t="s">
        <v>14890</v>
      </c>
      <c r="SVZ5" s="6" t="s">
        <v>14891</v>
      </c>
      <c r="SWA5" s="6" t="s">
        <v>14892</v>
      </c>
      <c r="SWB5" s="6" t="s">
        <v>14893</v>
      </c>
      <c r="SWC5" s="6" t="s">
        <v>14894</v>
      </c>
      <c r="SWD5" s="6" t="s">
        <v>14895</v>
      </c>
      <c r="SWE5" s="6" t="s">
        <v>14896</v>
      </c>
      <c r="SWF5" s="6" t="s">
        <v>14897</v>
      </c>
      <c r="SWG5" s="6" t="s">
        <v>14898</v>
      </c>
      <c r="SWH5" s="6" t="s">
        <v>14899</v>
      </c>
      <c r="SWI5" s="6" t="s">
        <v>14900</v>
      </c>
      <c r="SWJ5" s="6" t="s">
        <v>14901</v>
      </c>
      <c r="SWK5" s="6" t="s">
        <v>14902</v>
      </c>
      <c r="SWL5" s="6" t="s">
        <v>14903</v>
      </c>
      <c r="SWM5" s="6" t="s">
        <v>14904</v>
      </c>
      <c r="SWN5" s="6" t="s">
        <v>14905</v>
      </c>
      <c r="SWO5" s="6" t="s">
        <v>14906</v>
      </c>
      <c r="SWP5" s="6" t="s">
        <v>14907</v>
      </c>
      <c r="SWQ5" s="6" t="s">
        <v>14908</v>
      </c>
      <c r="SWR5" s="6" t="s">
        <v>14909</v>
      </c>
      <c r="SWS5" s="6" t="s">
        <v>14910</v>
      </c>
      <c r="SWT5" s="6" t="s">
        <v>14911</v>
      </c>
      <c r="SWU5" s="6" t="s">
        <v>14912</v>
      </c>
      <c r="SWV5" s="6" t="s">
        <v>14913</v>
      </c>
      <c r="SWW5" s="6" t="s">
        <v>14914</v>
      </c>
      <c r="SWX5" s="6" t="s">
        <v>14915</v>
      </c>
      <c r="SWY5" s="6" t="s">
        <v>14916</v>
      </c>
      <c r="SWZ5" s="6" t="s">
        <v>14917</v>
      </c>
      <c r="SXA5" s="6" t="s">
        <v>14918</v>
      </c>
      <c r="SXB5" s="6" t="s">
        <v>14919</v>
      </c>
      <c r="SXC5" s="6" t="s">
        <v>14920</v>
      </c>
      <c r="SXD5" s="6" t="s">
        <v>14921</v>
      </c>
      <c r="SXE5" s="6" t="s">
        <v>14922</v>
      </c>
      <c r="SXF5" s="6" t="s">
        <v>14923</v>
      </c>
      <c r="SXG5" s="6" t="s">
        <v>14924</v>
      </c>
      <c r="SXH5" s="6" t="s">
        <v>14925</v>
      </c>
      <c r="SXI5" s="6" t="s">
        <v>14926</v>
      </c>
      <c r="SXJ5" s="6" t="s">
        <v>14927</v>
      </c>
      <c r="SXK5" s="6" t="s">
        <v>14928</v>
      </c>
      <c r="SXL5" s="6" t="s">
        <v>14929</v>
      </c>
      <c r="SXM5" s="6" t="s">
        <v>14930</v>
      </c>
      <c r="SXN5" s="6" t="s">
        <v>14931</v>
      </c>
      <c r="SXO5" s="6" t="s">
        <v>14932</v>
      </c>
      <c r="SXP5" s="6" t="s">
        <v>14933</v>
      </c>
      <c r="SXQ5" s="6" t="s">
        <v>14934</v>
      </c>
      <c r="SXR5" s="6" t="s">
        <v>14935</v>
      </c>
      <c r="SXS5" s="6" t="s">
        <v>14936</v>
      </c>
      <c r="SXT5" s="6" t="s">
        <v>14937</v>
      </c>
      <c r="SXU5" s="6" t="s">
        <v>14938</v>
      </c>
      <c r="SXV5" s="6" t="s">
        <v>14939</v>
      </c>
      <c r="SXW5" s="6" t="s">
        <v>14940</v>
      </c>
      <c r="SXX5" s="6" t="s">
        <v>14941</v>
      </c>
      <c r="SXY5" s="6" t="s">
        <v>14942</v>
      </c>
      <c r="SXZ5" s="6" t="s">
        <v>14943</v>
      </c>
      <c r="SYA5" s="6" t="s">
        <v>14944</v>
      </c>
      <c r="SYB5" s="6" t="s">
        <v>14945</v>
      </c>
      <c r="SYC5" s="6" t="s">
        <v>14946</v>
      </c>
      <c r="SYD5" s="6" t="s">
        <v>14947</v>
      </c>
      <c r="SYE5" s="6" t="s">
        <v>14948</v>
      </c>
      <c r="SYF5" s="6" t="s">
        <v>14949</v>
      </c>
      <c r="SYG5" s="6" t="s">
        <v>14950</v>
      </c>
      <c r="SYH5" s="6" t="s">
        <v>14951</v>
      </c>
      <c r="SYI5" s="6" t="s">
        <v>14952</v>
      </c>
      <c r="SYJ5" s="6" t="s">
        <v>14953</v>
      </c>
      <c r="SYK5" s="6" t="s">
        <v>14954</v>
      </c>
      <c r="SYL5" s="6" t="s">
        <v>14955</v>
      </c>
      <c r="SYM5" s="6" t="s">
        <v>14956</v>
      </c>
      <c r="SYN5" s="6" t="s">
        <v>14957</v>
      </c>
      <c r="SYO5" s="6" t="s">
        <v>14958</v>
      </c>
      <c r="SYP5" s="6" t="s">
        <v>14959</v>
      </c>
      <c r="SYQ5" s="6" t="s">
        <v>14960</v>
      </c>
      <c r="SYR5" s="6" t="s">
        <v>14961</v>
      </c>
      <c r="SYS5" s="6" t="s">
        <v>14962</v>
      </c>
      <c r="SYT5" s="6" t="s">
        <v>14963</v>
      </c>
      <c r="SYU5" s="6" t="s">
        <v>14964</v>
      </c>
      <c r="SYV5" s="6" t="s">
        <v>14965</v>
      </c>
      <c r="SYW5" s="6" t="s">
        <v>14966</v>
      </c>
      <c r="SYX5" s="6" t="s">
        <v>14967</v>
      </c>
      <c r="SYY5" s="6" t="s">
        <v>14968</v>
      </c>
      <c r="SYZ5" s="6" t="s">
        <v>14969</v>
      </c>
      <c r="SZA5" s="6" t="s">
        <v>14970</v>
      </c>
      <c r="SZB5" s="6" t="s">
        <v>14971</v>
      </c>
      <c r="SZC5" s="6" t="s">
        <v>14972</v>
      </c>
      <c r="SZD5" s="6" t="s">
        <v>14973</v>
      </c>
      <c r="SZE5" s="6" t="s">
        <v>14974</v>
      </c>
      <c r="SZF5" s="6" t="s">
        <v>14975</v>
      </c>
      <c r="SZG5" s="6" t="s">
        <v>14976</v>
      </c>
      <c r="SZH5" s="6" t="s">
        <v>14977</v>
      </c>
      <c r="SZI5" s="6" t="s">
        <v>14978</v>
      </c>
      <c r="SZJ5" s="6" t="s">
        <v>14979</v>
      </c>
      <c r="SZK5" s="6" t="s">
        <v>14980</v>
      </c>
      <c r="SZL5" s="6" t="s">
        <v>14981</v>
      </c>
      <c r="SZM5" s="6" t="s">
        <v>14982</v>
      </c>
      <c r="SZN5" s="6" t="s">
        <v>14983</v>
      </c>
      <c r="SZO5" s="6" t="s">
        <v>14984</v>
      </c>
      <c r="SZP5" s="6" t="s">
        <v>14985</v>
      </c>
      <c r="SZQ5" s="6" t="s">
        <v>14986</v>
      </c>
      <c r="SZR5" s="6" t="s">
        <v>14987</v>
      </c>
      <c r="SZS5" s="6" t="s">
        <v>14988</v>
      </c>
      <c r="SZT5" s="6" t="s">
        <v>14989</v>
      </c>
      <c r="SZU5" s="6" t="s">
        <v>14990</v>
      </c>
      <c r="SZV5" s="6" t="s">
        <v>14991</v>
      </c>
      <c r="SZW5" s="6" t="s">
        <v>14992</v>
      </c>
      <c r="SZX5" s="6" t="s">
        <v>14993</v>
      </c>
      <c r="SZY5" s="6" t="s">
        <v>14994</v>
      </c>
      <c r="SZZ5" s="6" t="s">
        <v>14995</v>
      </c>
      <c r="TAA5" s="6" t="s">
        <v>14996</v>
      </c>
      <c r="TAB5" s="6" t="s">
        <v>14997</v>
      </c>
      <c r="TAC5" s="6" t="s">
        <v>14998</v>
      </c>
      <c r="TAD5" s="6" t="s">
        <v>14999</v>
      </c>
      <c r="TAE5" s="6" t="s">
        <v>15000</v>
      </c>
      <c r="TAF5" s="6" t="s">
        <v>15001</v>
      </c>
      <c r="TAG5" s="6" t="s">
        <v>15002</v>
      </c>
      <c r="TAH5" s="6" t="s">
        <v>15003</v>
      </c>
      <c r="TAI5" s="6" t="s">
        <v>15004</v>
      </c>
      <c r="TAJ5" s="6" t="s">
        <v>15005</v>
      </c>
      <c r="TAK5" s="6" t="s">
        <v>15006</v>
      </c>
      <c r="TAL5" s="6" t="s">
        <v>15007</v>
      </c>
      <c r="TAM5" s="6" t="s">
        <v>15008</v>
      </c>
      <c r="TAN5" s="6" t="s">
        <v>15009</v>
      </c>
      <c r="TAO5" s="6" t="s">
        <v>15010</v>
      </c>
      <c r="TAP5" s="6" t="s">
        <v>15011</v>
      </c>
      <c r="TAQ5" s="6" t="s">
        <v>15012</v>
      </c>
      <c r="TAR5" s="6" t="s">
        <v>15013</v>
      </c>
      <c r="TAS5" s="6" t="s">
        <v>15014</v>
      </c>
      <c r="TAT5" s="6" t="s">
        <v>15015</v>
      </c>
      <c r="TAU5" s="6" t="s">
        <v>15016</v>
      </c>
      <c r="TAV5" s="6" t="s">
        <v>15017</v>
      </c>
      <c r="TAW5" s="6" t="s">
        <v>15018</v>
      </c>
      <c r="TAX5" s="6" t="s">
        <v>15019</v>
      </c>
      <c r="TAY5" s="6" t="s">
        <v>15020</v>
      </c>
      <c r="TAZ5" s="6" t="s">
        <v>15021</v>
      </c>
      <c r="TBA5" s="6" t="s">
        <v>15022</v>
      </c>
      <c r="TBB5" s="6" t="s">
        <v>15023</v>
      </c>
      <c r="TBC5" s="6" t="s">
        <v>15024</v>
      </c>
      <c r="TBD5" s="6" t="s">
        <v>15025</v>
      </c>
      <c r="TBE5" s="6" t="s">
        <v>15026</v>
      </c>
      <c r="TBF5" s="6" t="s">
        <v>15027</v>
      </c>
      <c r="TBG5" s="6" t="s">
        <v>15028</v>
      </c>
      <c r="TBH5" s="6" t="s">
        <v>15029</v>
      </c>
      <c r="TBI5" s="6" t="s">
        <v>15030</v>
      </c>
      <c r="TBJ5" s="6" t="s">
        <v>15031</v>
      </c>
      <c r="TBK5" s="6" t="s">
        <v>15032</v>
      </c>
      <c r="TBL5" s="6" t="s">
        <v>15033</v>
      </c>
      <c r="TBM5" s="6" t="s">
        <v>15034</v>
      </c>
      <c r="TBN5" s="6" t="s">
        <v>15035</v>
      </c>
      <c r="TBO5" s="6" t="s">
        <v>15036</v>
      </c>
      <c r="TBP5" s="6" t="s">
        <v>15037</v>
      </c>
      <c r="TBQ5" s="6" t="s">
        <v>15038</v>
      </c>
      <c r="TBR5" s="6" t="s">
        <v>15039</v>
      </c>
      <c r="TBS5" s="6" t="s">
        <v>15040</v>
      </c>
      <c r="TBT5" s="6" t="s">
        <v>15041</v>
      </c>
      <c r="TBU5" s="6" t="s">
        <v>15042</v>
      </c>
      <c r="TBV5" s="6" t="s">
        <v>15043</v>
      </c>
      <c r="TBW5" s="6" t="s">
        <v>15044</v>
      </c>
      <c r="TBX5" s="6" t="s">
        <v>15045</v>
      </c>
      <c r="TBY5" s="6" t="s">
        <v>15046</v>
      </c>
      <c r="TBZ5" s="6" t="s">
        <v>15047</v>
      </c>
      <c r="TCA5" s="6" t="s">
        <v>15048</v>
      </c>
      <c r="TCB5" s="6" t="s">
        <v>15049</v>
      </c>
      <c r="TCC5" s="6" t="s">
        <v>15050</v>
      </c>
      <c r="TCD5" s="6" t="s">
        <v>15051</v>
      </c>
      <c r="TCE5" s="6" t="s">
        <v>15052</v>
      </c>
      <c r="TCF5" s="6" t="s">
        <v>15053</v>
      </c>
      <c r="TCG5" s="6" t="s">
        <v>15054</v>
      </c>
      <c r="TCH5" s="6" t="s">
        <v>15055</v>
      </c>
      <c r="TCI5" s="6" t="s">
        <v>15056</v>
      </c>
      <c r="TCJ5" s="6" t="s">
        <v>15057</v>
      </c>
      <c r="TCK5" s="6" t="s">
        <v>15058</v>
      </c>
      <c r="TCL5" s="6" t="s">
        <v>15059</v>
      </c>
      <c r="TCM5" s="6" t="s">
        <v>15060</v>
      </c>
      <c r="TCN5" s="6" t="s">
        <v>15061</v>
      </c>
      <c r="TCO5" s="6" t="s">
        <v>15062</v>
      </c>
      <c r="TCP5" s="6" t="s">
        <v>15063</v>
      </c>
      <c r="TCQ5" s="6" t="s">
        <v>15064</v>
      </c>
      <c r="TCR5" s="6" t="s">
        <v>15065</v>
      </c>
      <c r="TCS5" s="6" t="s">
        <v>15066</v>
      </c>
      <c r="TCT5" s="6" t="s">
        <v>15067</v>
      </c>
      <c r="TCU5" s="6" t="s">
        <v>15068</v>
      </c>
      <c r="TCV5" s="6" t="s">
        <v>15069</v>
      </c>
      <c r="TCW5" s="6" t="s">
        <v>15070</v>
      </c>
      <c r="TCX5" s="6" t="s">
        <v>15071</v>
      </c>
      <c r="TCY5" s="6" t="s">
        <v>15072</v>
      </c>
      <c r="TCZ5" s="6" t="s">
        <v>15073</v>
      </c>
      <c r="TDA5" s="6" t="s">
        <v>15074</v>
      </c>
      <c r="TDB5" s="6" t="s">
        <v>15075</v>
      </c>
      <c r="TDC5" s="6" t="s">
        <v>15076</v>
      </c>
      <c r="TDD5" s="6" t="s">
        <v>15077</v>
      </c>
      <c r="TDE5" s="6" t="s">
        <v>15078</v>
      </c>
      <c r="TDF5" s="6" t="s">
        <v>15079</v>
      </c>
      <c r="TDG5" s="6" t="s">
        <v>15080</v>
      </c>
      <c r="TDH5" s="6" t="s">
        <v>15081</v>
      </c>
      <c r="TDI5" s="6" t="s">
        <v>15082</v>
      </c>
      <c r="TDJ5" s="6" t="s">
        <v>15083</v>
      </c>
      <c r="TDK5" s="6" t="s">
        <v>15084</v>
      </c>
      <c r="TDL5" s="6" t="s">
        <v>15085</v>
      </c>
      <c r="TDM5" s="6" t="s">
        <v>15086</v>
      </c>
      <c r="TDN5" s="6" t="s">
        <v>15087</v>
      </c>
      <c r="TDO5" s="6" t="s">
        <v>15088</v>
      </c>
      <c r="TDP5" s="6" t="s">
        <v>15089</v>
      </c>
      <c r="TDQ5" s="6" t="s">
        <v>15090</v>
      </c>
      <c r="TDR5" s="6" t="s">
        <v>15091</v>
      </c>
      <c r="TDS5" s="6" t="s">
        <v>15092</v>
      </c>
      <c r="TDT5" s="6" t="s">
        <v>15093</v>
      </c>
      <c r="TDU5" s="6" t="s">
        <v>15094</v>
      </c>
      <c r="TDV5" s="6" t="s">
        <v>15095</v>
      </c>
      <c r="TDW5" s="6" t="s">
        <v>15096</v>
      </c>
      <c r="TDX5" s="6" t="s">
        <v>15097</v>
      </c>
      <c r="TDY5" s="6" t="s">
        <v>15098</v>
      </c>
      <c r="TDZ5" s="6" t="s">
        <v>15099</v>
      </c>
      <c r="TEA5" s="6" t="s">
        <v>15100</v>
      </c>
      <c r="TEB5" s="6" t="s">
        <v>15101</v>
      </c>
      <c r="TEC5" s="6" t="s">
        <v>15102</v>
      </c>
      <c r="TED5" s="6" t="s">
        <v>15103</v>
      </c>
      <c r="TEE5" s="6" t="s">
        <v>15104</v>
      </c>
      <c r="TEF5" s="6" t="s">
        <v>15105</v>
      </c>
      <c r="TEG5" s="6" t="s">
        <v>15106</v>
      </c>
      <c r="TEH5" s="6" t="s">
        <v>15107</v>
      </c>
      <c r="TEI5" s="6" t="s">
        <v>15108</v>
      </c>
      <c r="TEJ5" s="6" t="s">
        <v>15109</v>
      </c>
      <c r="TEK5" s="6" t="s">
        <v>15110</v>
      </c>
      <c r="TEL5" s="6" t="s">
        <v>15111</v>
      </c>
      <c r="TEM5" s="6" t="s">
        <v>15112</v>
      </c>
      <c r="TEN5" s="6" t="s">
        <v>15113</v>
      </c>
      <c r="TEO5" s="6" t="s">
        <v>15114</v>
      </c>
      <c r="TEP5" s="6" t="s">
        <v>15115</v>
      </c>
      <c r="TEQ5" s="6" t="s">
        <v>15116</v>
      </c>
      <c r="TER5" s="6" t="s">
        <v>15117</v>
      </c>
      <c r="TES5" s="6" t="s">
        <v>15118</v>
      </c>
      <c r="TET5" s="6" t="s">
        <v>15119</v>
      </c>
      <c r="TEU5" s="6" t="s">
        <v>15120</v>
      </c>
      <c r="TEV5" s="6" t="s">
        <v>15121</v>
      </c>
      <c r="TEW5" s="6" t="s">
        <v>15122</v>
      </c>
      <c r="TEX5" s="6" t="s">
        <v>15123</v>
      </c>
      <c r="TEY5" s="6" t="s">
        <v>15124</v>
      </c>
      <c r="TEZ5" s="6" t="s">
        <v>15125</v>
      </c>
      <c r="TFA5" s="6" t="s">
        <v>15126</v>
      </c>
      <c r="TFB5" s="6" t="s">
        <v>15127</v>
      </c>
      <c r="TFC5" s="6" t="s">
        <v>15128</v>
      </c>
      <c r="TFD5" s="6" t="s">
        <v>15129</v>
      </c>
      <c r="TFE5" s="6" t="s">
        <v>15130</v>
      </c>
      <c r="TFF5" s="6" t="s">
        <v>15131</v>
      </c>
      <c r="TFG5" s="6" t="s">
        <v>15132</v>
      </c>
      <c r="TFH5" s="6" t="s">
        <v>15133</v>
      </c>
      <c r="TFI5" s="6" t="s">
        <v>15134</v>
      </c>
      <c r="TFJ5" s="6" t="s">
        <v>15135</v>
      </c>
      <c r="TFK5" s="6" t="s">
        <v>15136</v>
      </c>
      <c r="TFL5" s="6" t="s">
        <v>15137</v>
      </c>
      <c r="TFM5" s="6" t="s">
        <v>15138</v>
      </c>
      <c r="TFN5" s="6" t="s">
        <v>15139</v>
      </c>
      <c r="TFO5" s="6" t="s">
        <v>15140</v>
      </c>
      <c r="TFP5" s="6" t="s">
        <v>15141</v>
      </c>
      <c r="TFQ5" s="6" t="s">
        <v>15142</v>
      </c>
      <c r="TFR5" s="6" t="s">
        <v>15143</v>
      </c>
      <c r="TFS5" s="6" t="s">
        <v>15144</v>
      </c>
      <c r="TFT5" s="6" t="s">
        <v>15145</v>
      </c>
      <c r="TFU5" s="6" t="s">
        <v>15146</v>
      </c>
      <c r="TFV5" s="6" t="s">
        <v>15147</v>
      </c>
      <c r="TFW5" s="6" t="s">
        <v>15148</v>
      </c>
      <c r="TFX5" s="6" t="s">
        <v>15149</v>
      </c>
      <c r="TFY5" s="6" t="s">
        <v>15150</v>
      </c>
      <c r="TFZ5" s="6" t="s">
        <v>15151</v>
      </c>
      <c r="TGA5" s="6" t="s">
        <v>15152</v>
      </c>
      <c r="TGB5" s="6" t="s">
        <v>15153</v>
      </c>
      <c r="TGC5" s="6" t="s">
        <v>15154</v>
      </c>
      <c r="TGD5" s="6" t="s">
        <v>15155</v>
      </c>
      <c r="TGE5" s="6" t="s">
        <v>15156</v>
      </c>
      <c r="TGF5" s="6" t="s">
        <v>15157</v>
      </c>
      <c r="TGG5" s="6" t="s">
        <v>15158</v>
      </c>
      <c r="TGH5" s="6" t="s">
        <v>15159</v>
      </c>
      <c r="TGI5" s="6" t="s">
        <v>15160</v>
      </c>
      <c r="TGJ5" s="6" t="s">
        <v>15161</v>
      </c>
      <c r="TGK5" s="6" t="s">
        <v>15162</v>
      </c>
      <c r="TGL5" s="6" t="s">
        <v>15163</v>
      </c>
      <c r="TGM5" s="6" t="s">
        <v>15164</v>
      </c>
      <c r="TGN5" s="6" t="s">
        <v>15165</v>
      </c>
      <c r="TGO5" s="6" t="s">
        <v>15166</v>
      </c>
      <c r="TGP5" s="6" t="s">
        <v>15167</v>
      </c>
      <c r="TGQ5" s="6" t="s">
        <v>15168</v>
      </c>
      <c r="TGR5" s="6" t="s">
        <v>15169</v>
      </c>
      <c r="TGS5" s="6" t="s">
        <v>15170</v>
      </c>
      <c r="TGT5" s="6" t="s">
        <v>15171</v>
      </c>
      <c r="TGU5" s="6" t="s">
        <v>15172</v>
      </c>
      <c r="TGV5" s="6" t="s">
        <v>15173</v>
      </c>
      <c r="TGW5" s="6" t="s">
        <v>15174</v>
      </c>
      <c r="TGX5" s="6" t="s">
        <v>15175</v>
      </c>
      <c r="TGY5" s="6" t="s">
        <v>15176</v>
      </c>
      <c r="TGZ5" s="6" t="s">
        <v>15177</v>
      </c>
      <c r="THA5" s="6" t="s">
        <v>15178</v>
      </c>
      <c r="THB5" s="6" t="s">
        <v>15179</v>
      </c>
      <c r="THC5" s="6" t="s">
        <v>15180</v>
      </c>
      <c r="THD5" s="6" t="s">
        <v>15181</v>
      </c>
      <c r="THE5" s="6" t="s">
        <v>15182</v>
      </c>
      <c r="THF5" s="6" t="s">
        <v>15183</v>
      </c>
      <c r="THG5" s="6" t="s">
        <v>15184</v>
      </c>
      <c r="THH5" s="6" t="s">
        <v>15185</v>
      </c>
      <c r="THI5" s="6" t="s">
        <v>15186</v>
      </c>
      <c r="THJ5" s="6" t="s">
        <v>15187</v>
      </c>
      <c r="THK5" s="6" t="s">
        <v>15188</v>
      </c>
      <c r="THL5" s="6" t="s">
        <v>15189</v>
      </c>
      <c r="THM5" s="6" t="s">
        <v>15190</v>
      </c>
      <c r="THN5" s="6" t="s">
        <v>15191</v>
      </c>
      <c r="THO5" s="6" t="s">
        <v>15192</v>
      </c>
      <c r="THP5" s="6" t="s">
        <v>15193</v>
      </c>
      <c r="THQ5" s="6" t="s">
        <v>15194</v>
      </c>
      <c r="THR5" s="6" t="s">
        <v>15195</v>
      </c>
      <c r="THS5" s="6" t="s">
        <v>15196</v>
      </c>
      <c r="THT5" s="6" t="s">
        <v>15197</v>
      </c>
      <c r="THU5" s="6" t="s">
        <v>15198</v>
      </c>
      <c r="THV5" s="6" t="s">
        <v>15199</v>
      </c>
      <c r="THW5" s="6" t="s">
        <v>15200</v>
      </c>
      <c r="THX5" s="6" t="s">
        <v>15201</v>
      </c>
      <c r="THY5" s="6" t="s">
        <v>15202</v>
      </c>
      <c r="THZ5" s="6" t="s">
        <v>15203</v>
      </c>
      <c r="TIA5" s="6" t="s">
        <v>15204</v>
      </c>
      <c r="TIB5" s="6" t="s">
        <v>15205</v>
      </c>
      <c r="TIC5" s="6" t="s">
        <v>15206</v>
      </c>
      <c r="TID5" s="6" t="s">
        <v>15207</v>
      </c>
      <c r="TIE5" s="6" t="s">
        <v>15208</v>
      </c>
      <c r="TIF5" s="6" t="s">
        <v>15209</v>
      </c>
      <c r="TIG5" s="6" t="s">
        <v>15210</v>
      </c>
      <c r="TIH5" s="6" t="s">
        <v>15211</v>
      </c>
      <c r="TII5" s="6" t="s">
        <v>15212</v>
      </c>
      <c r="TIJ5" s="6" t="s">
        <v>15213</v>
      </c>
      <c r="TIK5" s="6" t="s">
        <v>15214</v>
      </c>
      <c r="TIL5" s="6" t="s">
        <v>15215</v>
      </c>
      <c r="TIM5" s="6" t="s">
        <v>15216</v>
      </c>
      <c r="TIN5" s="6" t="s">
        <v>15217</v>
      </c>
      <c r="TIO5" s="6" t="s">
        <v>15218</v>
      </c>
      <c r="TIP5" s="6" t="s">
        <v>15219</v>
      </c>
      <c r="TIQ5" s="6" t="s">
        <v>15220</v>
      </c>
      <c r="TIR5" s="6" t="s">
        <v>15221</v>
      </c>
      <c r="TIS5" s="6" t="s">
        <v>15222</v>
      </c>
      <c r="TIT5" s="6" t="s">
        <v>15223</v>
      </c>
      <c r="TIU5" s="6" t="s">
        <v>15224</v>
      </c>
      <c r="TIV5" s="6" t="s">
        <v>15225</v>
      </c>
      <c r="TIW5" s="6" t="s">
        <v>15226</v>
      </c>
      <c r="TIX5" s="6" t="s">
        <v>15227</v>
      </c>
      <c r="TIY5" s="6" t="s">
        <v>15228</v>
      </c>
      <c r="TIZ5" s="6" t="s">
        <v>15229</v>
      </c>
      <c r="TJA5" s="6" t="s">
        <v>15230</v>
      </c>
      <c r="TJB5" s="6" t="s">
        <v>15231</v>
      </c>
      <c r="TJC5" s="6" t="s">
        <v>15232</v>
      </c>
      <c r="TJD5" s="6" t="s">
        <v>15233</v>
      </c>
      <c r="TJE5" s="6" t="s">
        <v>15234</v>
      </c>
      <c r="TJF5" s="6" t="s">
        <v>15235</v>
      </c>
      <c r="TJG5" s="6" t="s">
        <v>15236</v>
      </c>
      <c r="TJH5" s="6" t="s">
        <v>15237</v>
      </c>
      <c r="TJI5" s="6" t="s">
        <v>15238</v>
      </c>
      <c r="TJJ5" s="6" t="s">
        <v>15239</v>
      </c>
      <c r="TJK5" s="6" t="s">
        <v>15240</v>
      </c>
      <c r="TJL5" s="6" t="s">
        <v>15241</v>
      </c>
      <c r="TJM5" s="6" t="s">
        <v>15242</v>
      </c>
      <c r="TJN5" s="6" t="s">
        <v>15243</v>
      </c>
      <c r="TJO5" s="6" t="s">
        <v>15244</v>
      </c>
      <c r="TJP5" s="6" t="s">
        <v>15245</v>
      </c>
      <c r="TJQ5" s="6" t="s">
        <v>15246</v>
      </c>
      <c r="TJR5" s="6" t="s">
        <v>15247</v>
      </c>
      <c r="TJS5" s="6" t="s">
        <v>15248</v>
      </c>
      <c r="TJT5" s="6" t="s">
        <v>15249</v>
      </c>
      <c r="TJU5" s="6" t="s">
        <v>15250</v>
      </c>
      <c r="TJV5" s="6" t="s">
        <v>15251</v>
      </c>
      <c r="TJW5" s="6" t="s">
        <v>15252</v>
      </c>
      <c r="TJX5" s="6" t="s">
        <v>15253</v>
      </c>
      <c r="TJY5" s="6" t="s">
        <v>15254</v>
      </c>
      <c r="TJZ5" s="6" t="s">
        <v>15255</v>
      </c>
      <c r="TKA5" s="6" t="s">
        <v>15256</v>
      </c>
      <c r="TKB5" s="6" t="s">
        <v>15257</v>
      </c>
      <c r="TKC5" s="6" t="s">
        <v>15258</v>
      </c>
      <c r="TKD5" s="6" t="s">
        <v>15259</v>
      </c>
      <c r="TKE5" s="6" t="s">
        <v>15260</v>
      </c>
      <c r="TKF5" s="6" t="s">
        <v>15261</v>
      </c>
      <c r="TKG5" s="6" t="s">
        <v>15262</v>
      </c>
      <c r="TKH5" s="6" t="s">
        <v>15263</v>
      </c>
      <c r="TKI5" s="6" t="s">
        <v>15264</v>
      </c>
      <c r="TKJ5" s="6" t="s">
        <v>15265</v>
      </c>
      <c r="TKK5" s="6" t="s">
        <v>15266</v>
      </c>
      <c r="TKL5" s="6" t="s">
        <v>15267</v>
      </c>
      <c r="TKM5" s="6" t="s">
        <v>15268</v>
      </c>
      <c r="TKN5" s="6" t="s">
        <v>15269</v>
      </c>
      <c r="TKO5" s="6" t="s">
        <v>15270</v>
      </c>
      <c r="TKP5" s="6" t="s">
        <v>15271</v>
      </c>
      <c r="TKQ5" s="6" t="s">
        <v>15272</v>
      </c>
      <c r="TKR5" s="6" t="s">
        <v>15273</v>
      </c>
      <c r="TKS5" s="6" t="s">
        <v>15274</v>
      </c>
      <c r="TKT5" s="6" t="s">
        <v>15275</v>
      </c>
      <c r="TKU5" s="6" t="s">
        <v>15276</v>
      </c>
      <c r="TKV5" s="6" t="s">
        <v>15277</v>
      </c>
      <c r="TKW5" s="6" t="s">
        <v>15278</v>
      </c>
      <c r="TKX5" s="6" t="s">
        <v>15279</v>
      </c>
      <c r="TKY5" s="6" t="s">
        <v>15280</v>
      </c>
      <c r="TKZ5" s="6" t="s">
        <v>15281</v>
      </c>
      <c r="TLA5" s="6" t="s">
        <v>15282</v>
      </c>
      <c r="TLB5" s="6" t="s">
        <v>15283</v>
      </c>
      <c r="TLC5" s="6" t="s">
        <v>15284</v>
      </c>
      <c r="TLD5" s="6" t="s">
        <v>15285</v>
      </c>
      <c r="TLE5" s="6" t="s">
        <v>15286</v>
      </c>
      <c r="TLF5" s="6" t="s">
        <v>15287</v>
      </c>
      <c r="TLG5" s="6" t="s">
        <v>15288</v>
      </c>
      <c r="TLH5" s="6" t="s">
        <v>15289</v>
      </c>
      <c r="TLI5" s="6" t="s">
        <v>15290</v>
      </c>
      <c r="TLJ5" s="6" t="s">
        <v>15291</v>
      </c>
      <c r="TLK5" s="6" t="s">
        <v>15292</v>
      </c>
      <c r="TLL5" s="6" t="s">
        <v>15293</v>
      </c>
      <c r="TLM5" s="6" t="s">
        <v>15294</v>
      </c>
      <c r="TLN5" s="6" t="s">
        <v>15295</v>
      </c>
      <c r="TLO5" s="6" t="s">
        <v>15296</v>
      </c>
      <c r="TLP5" s="6" t="s">
        <v>15297</v>
      </c>
      <c r="TLQ5" s="6" t="s">
        <v>15298</v>
      </c>
      <c r="TLR5" s="6" t="s">
        <v>15299</v>
      </c>
      <c r="TLS5" s="6" t="s">
        <v>15300</v>
      </c>
      <c r="TLT5" s="6" t="s">
        <v>15301</v>
      </c>
      <c r="TLU5" s="6" t="s">
        <v>15302</v>
      </c>
      <c r="TLV5" s="6" t="s">
        <v>15303</v>
      </c>
      <c r="TLW5" s="6" t="s">
        <v>15304</v>
      </c>
      <c r="TLX5" s="6" t="s">
        <v>15305</v>
      </c>
      <c r="TLY5" s="6" t="s">
        <v>15306</v>
      </c>
      <c r="TLZ5" s="6" t="s">
        <v>15307</v>
      </c>
      <c r="TMA5" s="6" t="s">
        <v>15308</v>
      </c>
      <c r="TMB5" s="6" t="s">
        <v>15309</v>
      </c>
      <c r="TMC5" s="6" t="s">
        <v>15310</v>
      </c>
      <c r="TMD5" s="6" t="s">
        <v>15311</v>
      </c>
      <c r="TME5" s="6" t="s">
        <v>15312</v>
      </c>
      <c r="TMF5" s="6" t="s">
        <v>15313</v>
      </c>
      <c r="TMG5" s="6" t="s">
        <v>15314</v>
      </c>
      <c r="TMH5" s="6" t="s">
        <v>15315</v>
      </c>
      <c r="TMI5" s="6" t="s">
        <v>15316</v>
      </c>
      <c r="TMJ5" s="6" t="s">
        <v>15317</v>
      </c>
      <c r="TMK5" s="6" t="s">
        <v>15318</v>
      </c>
      <c r="TML5" s="6" t="s">
        <v>15319</v>
      </c>
      <c r="TMM5" s="6" t="s">
        <v>15320</v>
      </c>
      <c r="TMN5" s="6" t="s">
        <v>15321</v>
      </c>
      <c r="TMO5" s="6" t="s">
        <v>15322</v>
      </c>
      <c r="TMP5" s="6" t="s">
        <v>15323</v>
      </c>
      <c r="TMQ5" s="6" t="s">
        <v>15324</v>
      </c>
      <c r="TMR5" s="6" t="s">
        <v>15325</v>
      </c>
      <c r="TMS5" s="6" t="s">
        <v>15326</v>
      </c>
      <c r="TMT5" s="6" t="s">
        <v>15327</v>
      </c>
      <c r="TMU5" s="6" t="s">
        <v>15328</v>
      </c>
      <c r="TMV5" s="6" t="s">
        <v>15329</v>
      </c>
      <c r="TMW5" s="6" t="s">
        <v>15330</v>
      </c>
      <c r="TMX5" s="6" t="s">
        <v>15331</v>
      </c>
      <c r="TMY5" s="6" t="s">
        <v>15332</v>
      </c>
      <c r="TMZ5" s="6" t="s">
        <v>15333</v>
      </c>
      <c r="TNA5" s="6" t="s">
        <v>15334</v>
      </c>
      <c r="TNB5" s="6" t="s">
        <v>15335</v>
      </c>
      <c r="TNC5" s="6" t="s">
        <v>15336</v>
      </c>
      <c r="TND5" s="6" t="s">
        <v>15337</v>
      </c>
      <c r="TNE5" s="6" t="s">
        <v>15338</v>
      </c>
      <c r="TNF5" s="6" t="s">
        <v>15339</v>
      </c>
      <c r="TNG5" s="6" t="s">
        <v>15340</v>
      </c>
      <c r="TNH5" s="6" t="s">
        <v>15341</v>
      </c>
      <c r="TNI5" s="6" t="s">
        <v>15342</v>
      </c>
      <c r="TNJ5" s="6" t="s">
        <v>15343</v>
      </c>
      <c r="TNK5" s="6" t="s">
        <v>15344</v>
      </c>
      <c r="TNL5" s="6" t="s">
        <v>15345</v>
      </c>
      <c r="TNM5" s="6" t="s">
        <v>15346</v>
      </c>
      <c r="TNN5" s="6" t="s">
        <v>15347</v>
      </c>
      <c r="TNO5" s="6" t="s">
        <v>15348</v>
      </c>
      <c r="TNP5" s="6" t="s">
        <v>15349</v>
      </c>
      <c r="TNQ5" s="6" t="s">
        <v>15350</v>
      </c>
      <c r="TNR5" s="6" t="s">
        <v>15351</v>
      </c>
      <c r="TNS5" s="6" t="s">
        <v>15352</v>
      </c>
      <c r="TNT5" s="6" t="s">
        <v>15353</v>
      </c>
      <c r="TNU5" s="6" t="s">
        <v>15354</v>
      </c>
      <c r="TNV5" s="6" t="s">
        <v>15355</v>
      </c>
      <c r="TNW5" s="6" t="s">
        <v>15356</v>
      </c>
      <c r="TNX5" s="6" t="s">
        <v>15357</v>
      </c>
      <c r="TNY5" s="6" t="s">
        <v>15358</v>
      </c>
      <c r="TNZ5" s="6" t="s">
        <v>15359</v>
      </c>
      <c r="TOA5" s="6" t="s">
        <v>15360</v>
      </c>
      <c r="TOB5" s="6" t="s">
        <v>15361</v>
      </c>
      <c r="TOC5" s="6" t="s">
        <v>15362</v>
      </c>
      <c r="TOD5" s="6" t="s">
        <v>15363</v>
      </c>
      <c r="TOE5" s="6" t="s">
        <v>15364</v>
      </c>
      <c r="TOF5" s="6" t="s">
        <v>15365</v>
      </c>
      <c r="TOG5" s="6" t="s">
        <v>15366</v>
      </c>
      <c r="TOH5" s="6" t="s">
        <v>15367</v>
      </c>
      <c r="TOI5" s="6" t="s">
        <v>15368</v>
      </c>
      <c r="TOJ5" s="6" t="s">
        <v>15369</v>
      </c>
      <c r="TOK5" s="6" t="s">
        <v>15370</v>
      </c>
      <c r="TOL5" s="6" t="s">
        <v>15371</v>
      </c>
      <c r="TOM5" s="6" t="s">
        <v>15372</v>
      </c>
      <c r="TON5" s="6" t="s">
        <v>15373</v>
      </c>
      <c r="TOO5" s="6" t="s">
        <v>15374</v>
      </c>
      <c r="TOP5" s="6" t="s">
        <v>15375</v>
      </c>
      <c r="TOQ5" s="6" t="s">
        <v>15376</v>
      </c>
      <c r="TOR5" s="6" t="s">
        <v>15377</v>
      </c>
      <c r="TOS5" s="6" t="s">
        <v>15378</v>
      </c>
      <c r="TOT5" s="6" t="s">
        <v>15379</v>
      </c>
      <c r="TOU5" s="6" t="s">
        <v>15380</v>
      </c>
      <c r="TOV5" s="6" t="s">
        <v>15381</v>
      </c>
      <c r="TOW5" s="6" t="s">
        <v>15382</v>
      </c>
      <c r="TOX5" s="6" t="s">
        <v>15383</v>
      </c>
      <c r="TOY5" s="6" t="s">
        <v>15384</v>
      </c>
      <c r="TOZ5" s="6" t="s">
        <v>15385</v>
      </c>
      <c r="TPA5" s="6" t="s">
        <v>15386</v>
      </c>
      <c r="TPB5" s="6" t="s">
        <v>15387</v>
      </c>
      <c r="TPC5" s="6" t="s">
        <v>15388</v>
      </c>
      <c r="TPD5" s="6" t="s">
        <v>15389</v>
      </c>
      <c r="TPE5" s="6" t="s">
        <v>15390</v>
      </c>
      <c r="TPF5" s="6" t="s">
        <v>15391</v>
      </c>
      <c r="TPG5" s="6" t="s">
        <v>15392</v>
      </c>
      <c r="TPH5" s="6" t="s">
        <v>15393</v>
      </c>
      <c r="TPI5" s="6" t="s">
        <v>15394</v>
      </c>
      <c r="TPJ5" s="6" t="s">
        <v>15395</v>
      </c>
      <c r="TPK5" s="6" t="s">
        <v>15396</v>
      </c>
      <c r="TPL5" s="6" t="s">
        <v>15397</v>
      </c>
      <c r="TPM5" s="6" t="s">
        <v>15398</v>
      </c>
      <c r="TPN5" s="6" t="s">
        <v>15399</v>
      </c>
      <c r="TPO5" s="6" t="s">
        <v>15400</v>
      </c>
      <c r="TPP5" s="6" t="s">
        <v>15401</v>
      </c>
      <c r="TPQ5" s="6" t="s">
        <v>15402</v>
      </c>
      <c r="TPR5" s="6" t="s">
        <v>15403</v>
      </c>
      <c r="TPS5" s="6" t="s">
        <v>15404</v>
      </c>
      <c r="TPT5" s="6" t="s">
        <v>15405</v>
      </c>
      <c r="TPU5" s="6" t="s">
        <v>15406</v>
      </c>
      <c r="TPV5" s="6" t="s">
        <v>15407</v>
      </c>
      <c r="TPW5" s="6" t="s">
        <v>15408</v>
      </c>
      <c r="TPX5" s="6" t="s">
        <v>15409</v>
      </c>
      <c r="TPY5" s="6" t="s">
        <v>15410</v>
      </c>
      <c r="TPZ5" s="6" t="s">
        <v>15411</v>
      </c>
      <c r="TQA5" s="6" t="s">
        <v>15412</v>
      </c>
      <c r="TQB5" s="6" t="s">
        <v>15413</v>
      </c>
      <c r="TQC5" s="6" t="s">
        <v>15414</v>
      </c>
      <c r="TQD5" s="6" t="s">
        <v>15415</v>
      </c>
      <c r="TQE5" s="6" t="s">
        <v>15416</v>
      </c>
      <c r="TQF5" s="6" t="s">
        <v>15417</v>
      </c>
      <c r="TQG5" s="6" t="s">
        <v>15418</v>
      </c>
      <c r="TQH5" s="6" t="s">
        <v>15419</v>
      </c>
      <c r="TQI5" s="6" t="s">
        <v>15420</v>
      </c>
      <c r="TQJ5" s="6" t="s">
        <v>15421</v>
      </c>
      <c r="TQK5" s="6" t="s">
        <v>15422</v>
      </c>
      <c r="TQL5" s="6" t="s">
        <v>15423</v>
      </c>
      <c r="TQM5" s="6" t="s">
        <v>15424</v>
      </c>
      <c r="TQN5" s="6" t="s">
        <v>15425</v>
      </c>
      <c r="TQO5" s="6" t="s">
        <v>15426</v>
      </c>
      <c r="TQP5" s="6" t="s">
        <v>15427</v>
      </c>
      <c r="TQQ5" s="6" t="s">
        <v>15428</v>
      </c>
      <c r="TQR5" s="6" t="s">
        <v>15429</v>
      </c>
      <c r="TQS5" s="6" t="s">
        <v>15430</v>
      </c>
      <c r="TQT5" s="6" t="s">
        <v>15431</v>
      </c>
      <c r="TQU5" s="6" t="s">
        <v>15432</v>
      </c>
      <c r="TQV5" s="6" t="s">
        <v>15433</v>
      </c>
      <c r="TQW5" s="6" t="s">
        <v>15434</v>
      </c>
      <c r="TQX5" s="6" t="s">
        <v>15435</v>
      </c>
      <c r="TQY5" s="6" t="s">
        <v>15436</v>
      </c>
      <c r="TQZ5" s="6" t="s">
        <v>15437</v>
      </c>
      <c r="TRA5" s="6" t="s">
        <v>15438</v>
      </c>
      <c r="TRB5" s="6" t="s">
        <v>15439</v>
      </c>
      <c r="TRC5" s="6" t="s">
        <v>15440</v>
      </c>
      <c r="TRD5" s="6" t="s">
        <v>15441</v>
      </c>
      <c r="TRE5" s="6" t="s">
        <v>15442</v>
      </c>
      <c r="TRF5" s="6" t="s">
        <v>15443</v>
      </c>
      <c r="TRG5" s="6" t="s">
        <v>15444</v>
      </c>
      <c r="TRH5" s="6" t="s">
        <v>15445</v>
      </c>
      <c r="TRI5" s="6" t="s">
        <v>15446</v>
      </c>
      <c r="TRJ5" s="6" t="s">
        <v>15447</v>
      </c>
      <c r="TRK5" s="6" t="s">
        <v>15448</v>
      </c>
      <c r="TRL5" s="6" t="s">
        <v>15449</v>
      </c>
      <c r="TRM5" s="6" t="s">
        <v>15450</v>
      </c>
      <c r="TRN5" s="6" t="s">
        <v>15451</v>
      </c>
      <c r="TRO5" s="6" t="s">
        <v>15452</v>
      </c>
      <c r="TRP5" s="6" t="s">
        <v>15453</v>
      </c>
      <c r="TRQ5" s="6" t="s">
        <v>15454</v>
      </c>
      <c r="TRR5" s="6" t="s">
        <v>15455</v>
      </c>
      <c r="TRS5" s="6" t="s">
        <v>15456</v>
      </c>
      <c r="TRT5" s="6" t="s">
        <v>15457</v>
      </c>
      <c r="TRU5" s="6" t="s">
        <v>15458</v>
      </c>
      <c r="TRV5" s="6" t="s">
        <v>15459</v>
      </c>
      <c r="TRW5" s="6" t="s">
        <v>15460</v>
      </c>
      <c r="TRX5" s="6" t="s">
        <v>15461</v>
      </c>
      <c r="TRY5" s="6" t="s">
        <v>15462</v>
      </c>
      <c r="TRZ5" s="6" t="s">
        <v>15463</v>
      </c>
      <c r="TSA5" s="6" t="s">
        <v>15464</v>
      </c>
      <c r="TSB5" s="6" t="s">
        <v>15465</v>
      </c>
      <c r="TSC5" s="6" t="s">
        <v>15466</v>
      </c>
      <c r="TSD5" s="6" t="s">
        <v>15467</v>
      </c>
      <c r="TSE5" s="6" t="s">
        <v>15468</v>
      </c>
      <c r="TSF5" s="6" t="s">
        <v>15469</v>
      </c>
      <c r="TSG5" s="6" t="s">
        <v>15470</v>
      </c>
      <c r="TSH5" s="6" t="s">
        <v>15471</v>
      </c>
      <c r="TSI5" s="6" t="s">
        <v>15472</v>
      </c>
      <c r="TSJ5" s="6" t="s">
        <v>15473</v>
      </c>
      <c r="TSK5" s="6" t="s">
        <v>15474</v>
      </c>
      <c r="TSL5" s="6" t="s">
        <v>15475</v>
      </c>
      <c r="TSM5" s="6" t="s">
        <v>15476</v>
      </c>
      <c r="TSN5" s="6" t="s">
        <v>15477</v>
      </c>
      <c r="TSO5" s="6" t="s">
        <v>15478</v>
      </c>
      <c r="TSP5" s="6" t="s">
        <v>15479</v>
      </c>
      <c r="TSQ5" s="6" t="s">
        <v>15480</v>
      </c>
      <c r="TSR5" s="6" t="s">
        <v>15481</v>
      </c>
      <c r="TSS5" s="6" t="s">
        <v>15482</v>
      </c>
      <c r="TST5" s="6" t="s">
        <v>15483</v>
      </c>
      <c r="TSU5" s="6" t="s">
        <v>15484</v>
      </c>
      <c r="TSV5" s="6" t="s">
        <v>15485</v>
      </c>
      <c r="TSW5" s="6" t="s">
        <v>15486</v>
      </c>
      <c r="TSX5" s="6" t="s">
        <v>15487</v>
      </c>
      <c r="TSY5" s="6" t="s">
        <v>15488</v>
      </c>
      <c r="TSZ5" s="6" t="s">
        <v>15489</v>
      </c>
      <c r="TTA5" s="6" t="s">
        <v>15490</v>
      </c>
      <c r="TTB5" s="6" t="s">
        <v>15491</v>
      </c>
      <c r="TTC5" s="6" t="s">
        <v>15492</v>
      </c>
      <c r="TTD5" s="6" t="s">
        <v>15493</v>
      </c>
      <c r="TTE5" s="6" t="s">
        <v>15494</v>
      </c>
      <c r="TTF5" s="6" t="s">
        <v>15495</v>
      </c>
      <c r="TTG5" s="6" t="s">
        <v>15496</v>
      </c>
      <c r="TTH5" s="6" t="s">
        <v>15497</v>
      </c>
      <c r="TTI5" s="6" t="s">
        <v>15498</v>
      </c>
      <c r="TTJ5" s="6" t="s">
        <v>15499</v>
      </c>
      <c r="TTK5" s="6" t="s">
        <v>15500</v>
      </c>
      <c r="TTL5" s="6" t="s">
        <v>15501</v>
      </c>
      <c r="TTM5" s="6" t="s">
        <v>15502</v>
      </c>
      <c r="TTN5" s="6" t="s">
        <v>15503</v>
      </c>
      <c r="TTO5" s="6" t="s">
        <v>15504</v>
      </c>
      <c r="TTP5" s="6" t="s">
        <v>15505</v>
      </c>
      <c r="TTQ5" s="6" t="s">
        <v>15506</v>
      </c>
      <c r="TTR5" s="6" t="s">
        <v>15507</v>
      </c>
      <c r="TTS5" s="6" t="s">
        <v>15508</v>
      </c>
      <c r="TTT5" s="6" t="s">
        <v>15509</v>
      </c>
      <c r="TTU5" s="6" t="s">
        <v>15510</v>
      </c>
      <c r="TTV5" s="6" t="s">
        <v>15511</v>
      </c>
      <c r="TTW5" s="6" t="s">
        <v>15512</v>
      </c>
      <c r="TTX5" s="6" t="s">
        <v>15513</v>
      </c>
      <c r="TTY5" s="6" t="s">
        <v>15514</v>
      </c>
      <c r="TTZ5" s="6" t="s">
        <v>15515</v>
      </c>
      <c r="TUA5" s="6" t="s">
        <v>15516</v>
      </c>
      <c r="TUB5" s="6" t="s">
        <v>15517</v>
      </c>
      <c r="TUC5" s="6" t="s">
        <v>15518</v>
      </c>
      <c r="TUD5" s="6" t="s">
        <v>15519</v>
      </c>
      <c r="TUE5" s="6" t="s">
        <v>15520</v>
      </c>
      <c r="TUF5" s="6" t="s">
        <v>15521</v>
      </c>
      <c r="TUG5" s="6" t="s">
        <v>15522</v>
      </c>
      <c r="TUH5" s="6" t="s">
        <v>15523</v>
      </c>
      <c r="TUI5" s="6" t="s">
        <v>15524</v>
      </c>
      <c r="TUJ5" s="6" t="s">
        <v>15525</v>
      </c>
      <c r="TUK5" s="6" t="s">
        <v>15526</v>
      </c>
      <c r="TUL5" s="6" t="s">
        <v>15527</v>
      </c>
      <c r="TUM5" s="6" t="s">
        <v>15528</v>
      </c>
      <c r="TUN5" s="6" t="s">
        <v>15529</v>
      </c>
      <c r="TUO5" s="6" t="s">
        <v>15530</v>
      </c>
      <c r="TUP5" s="6" t="s">
        <v>15531</v>
      </c>
      <c r="TUQ5" s="6" t="s">
        <v>15532</v>
      </c>
      <c r="TUR5" s="6" t="s">
        <v>15533</v>
      </c>
      <c r="TUS5" s="6" t="s">
        <v>15534</v>
      </c>
      <c r="TUT5" s="6" t="s">
        <v>15535</v>
      </c>
      <c r="TUU5" s="6" t="s">
        <v>15536</v>
      </c>
      <c r="TUV5" s="6" t="s">
        <v>15537</v>
      </c>
      <c r="TUW5" s="6" t="s">
        <v>15538</v>
      </c>
      <c r="TUX5" s="6" t="s">
        <v>15539</v>
      </c>
      <c r="TUY5" s="6" t="s">
        <v>15540</v>
      </c>
      <c r="TUZ5" s="6" t="s">
        <v>15541</v>
      </c>
      <c r="TVA5" s="6" t="s">
        <v>15542</v>
      </c>
      <c r="TVB5" s="6" t="s">
        <v>15543</v>
      </c>
      <c r="TVC5" s="6" t="s">
        <v>15544</v>
      </c>
      <c r="TVD5" s="6" t="s">
        <v>15545</v>
      </c>
      <c r="TVE5" s="6" t="s">
        <v>15546</v>
      </c>
      <c r="TVF5" s="6" t="s">
        <v>15547</v>
      </c>
      <c r="TVG5" s="6" t="s">
        <v>15548</v>
      </c>
      <c r="TVH5" s="6" t="s">
        <v>15549</v>
      </c>
      <c r="TVI5" s="6" t="s">
        <v>15550</v>
      </c>
      <c r="TVJ5" s="6" t="s">
        <v>15551</v>
      </c>
      <c r="TVK5" s="6" t="s">
        <v>15552</v>
      </c>
      <c r="TVL5" s="6" t="s">
        <v>15553</v>
      </c>
      <c r="TVM5" s="6" t="s">
        <v>15554</v>
      </c>
      <c r="TVN5" s="6" t="s">
        <v>15555</v>
      </c>
      <c r="TVO5" s="6" t="s">
        <v>15556</v>
      </c>
      <c r="TVP5" s="6" t="s">
        <v>15557</v>
      </c>
      <c r="TVQ5" s="6" t="s">
        <v>15558</v>
      </c>
      <c r="TVR5" s="6" t="s">
        <v>15559</v>
      </c>
      <c r="TVS5" s="6" t="s">
        <v>15560</v>
      </c>
      <c r="TVT5" s="6" t="s">
        <v>15561</v>
      </c>
      <c r="TVU5" s="6" t="s">
        <v>15562</v>
      </c>
      <c r="TVV5" s="6" t="s">
        <v>15563</v>
      </c>
      <c r="TVW5" s="6" t="s">
        <v>15564</v>
      </c>
      <c r="TVX5" s="6" t="s">
        <v>15565</v>
      </c>
      <c r="TVY5" s="6" t="s">
        <v>15566</v>
      </c>
      <c r="TVZ5" s="6" t="s">
        <v>15567</v>
      </c>
      <c r="TWA5" s="6" t="s">
        <v>15568</v>
      </c>
      <c r="TWB5" s="6" t="s">
        <v>15569</v>
      </c>
      <c r="TWC5" s="6" t="s">
        <v>15570</v>
      </c>
      <c r="TWD5" s="6" t="s">
        <v>15571</v>
      </c>
      <c r="TWE5" s="6" t="s">
        <v>15572</v>
      </c>
      <c r="TWF5" s="6" t="s">
        <v>15573</v>
      </c>
      <c r="TWG5" s="6" t="s">
        <v>15574</v>
      </c>
      <c r="TWH5" s="6" t="s">
        <v>15575</v>
      </c>
      <c r="TWI5" s="6" t="s">
        <v>15576</v>
      </c>
      <c r="TWJ5" s="6" t="s">
        <v>15577</v>
      </c>
      <c r="TWK5" s="6" t="s">
        <v>15578</v>
      </c>
      <c r="TWL5" s="6" t="s">
        <v>15579</v>
      </c>
      <c r="TWM5" s="6" t="s">
        <v>15580</v>
      </c>
      <c r="TWN5" s="6" t="s">
        <v>15581</v>
      </c>
      <c r="TWO5" s="6" t="s">
        <v>15582</v>
      </c>
      <c r="TWP5" s="6" t="s">
        <v>15583</v>
      </c>
      <c r="TWQ5" s="6" t="s">
        <v>15584</v>
      </c>
      <c r="TWR5" s="6" t="s">
        <v>15585</v>
      </c>
      <c r="TWS5" s="6" t="s">
        <v>15586</v>
      </c>
      <c r="TWT5" s="6" t="s">
        <v>15587</v>
      </c>
      <c r="TWU5" s="6" t="s">
        <v>15588</v>
      </c>
      <c r="TWV5" s="6" t="s">
        <v>15589</v>
      </c>
      <c r="TWW5" s="6" t="s">
        <v>15590</v>
      </c>
      <c r="TWX5" s="6" t="s">
        <v>15591</v>
      </c>
      <c r="TWY5" s="6" t="s">
        <v>15592</v>
      </c>
      <c r="TWZ5" s="6" t="s">
        <v>15593</v>
      </c>
      <c r="TXA5" s="6" t="s">
        <v>15594</v>
      </c>
      <c r="TXB5" s="6" t="s">
        <v>15595</v>
      </c>
      <c r="TXC5" s="6" t="s">
        <v>15596</v>
      </c>
      <c r="TXD5" s="6" t="s">
        <v>15597</v>
      </c>
      <c r="TXE5" s="6" t="s">
        <v>15598</v>
      </c>
      <c r="TXF5" s="6" t="s">
        <v>15599</v>
      </c>
      <c r="TXG5" s="6" t="s">
        <v>15600</v>
      </c>
      <c r="TXH5" s="6" t="s">
        <v>15601</v>
      </c>
      <c r="TXI5" s="6" t="s">
        <v>15602</v>
      </c>
      <c r="TXJ5" s="6" t="s">
        <v>15603</v>
      </c>
      <c r="TXK5" s="6" t="s">
        <v>15604</v>
      </c>
      <c r="TXL5" s="6" t="s">
        <v>15605</v>
      </c>
      <c r="TXM5" s="6" t="s">
        <v>15606</v>
      </c>
      <c r="TXN5" s="6" t="s">
        <v>15607</v>
      </c>
      <c r="TXO5" s="6" t="s">
        <v>15608</v>
      </c>
      <c r="TXP5" s="6" t="s">
        <v>15609</v>
      </c>
      <c r="TXQ5" s="6" t="s">
        <v>15610</v>
      </c>
      <c r="TXR5" s="6" t="s">
        <v>15611</v>
      </c>
      <c r="TXS5" s="6" t="s">
        <v>15612</v>
      </c>
      <c r="TXT5" s="6" t="s">
        <v>15613</v>
      </c>
      <c r="TXU5" s="6" t="s">
        <v>15614</v>
      </c>
      <c r="TXV5" s="6" t="s">
        <v>15615</v>
      </c>
      <c r="TXW5" s="6" t="s">
        <v>15616</v>
      </c>
      <c r="TXX5" s="6" t="s">
        <v>15617</v>
      </c>
      <c r="TXY5" s="6" t="s">
        <v>15618</v>
      </c>
      <c r="TXZ5" s="6" t="s">
        <v>15619</v>
      </c>
      <c r="TYA5" s="6" t="s">
        <v>15620</v>
      </c>
      <c r="TYB5" s="6" t="s">
        <v>15621</v>
      </c>
      <c r="TYC5" s="6" t="s">
        <v>15622</v>
      </c>
      <c r="TYD5" s="6" t="s">
        <v>15623</v>
      </c>
      <c r="TYE5" s="6" t="s">
        <v>15624</v>
      </c>
      <c r="TYF5" s="6" t="s">
        <v>15625</v>
      </c>
      <c r="TYG5" s="6" t="s">
        <v>15626</v>
      </c>
      <c r="TYH5" s="6" t="s">
        <v>15627</v>
      </c>
      <c r="TYI5" s="6" t="s">
        <v>15628</v>
      </c>
      <c r="TYJ5" s="6" t="s">
        <v>15629</v>
      </c>
      <c r="TYK5" s="6" t="s">
        <v>15630</v>
      </c>
      <c r="TYL5" s="6" t="s">
        <v>15631</v>
      </c>
      <c r="TYM5" s="6" t="s">
        <v>15632</v>
      </c>
      <c r="TYN5" s="6" t="s">
        <v>15633</v>
      </c>
      <c r="TYO5" s="6" t="s">
        <v>15634</v>
      </c>
      <c r="TYP5" s="6" t="s">
        <v>15635</v>
      </c>
      <c r="TYQ5" s="6" t="s">
        <v>15636</v>
      </c>
      <c r="TYR5" s="6" t="s">
        <v>15637</v>
      </c>
      <c r="TYS5" s="6" t="s">
        <v>15638</v>
      </c>
      <c r="TYT5" s="6" t="s">
        <v>15639</v>
      </c>
      <c r="TYU5" s="6" t="s">
        <v>15640</v>
      </c>
      <c r="TYV5" s="6" t="s">
        <v>15641</v>
      </c>
      <c r="TYW5" s="6" t="s">
        <v>15642</v>
      </c>
      <c r="TYX5" s="6" t="s">
        <v>15643</v>
      </c>
      <c r="TYY5" s="6" t="s">
        <v>15644</v>
      </c>
      <c r="TYZ5" s="6" t="s">
        <v>15645</v>
      </c>
      <c r="TZA5" s="6" t="s">
        <v>15646</v>
      </c>
      <c r="TZB5" s="6" t="s">
        <v>15647</v>
      </c>
      <c r="TZC5" s="6" t="s">
        <v>15648</v>
      </c>
      <c r="TZD5" s="6" t="s">
        <v>15649</v>
      </c>
      <c r="TZE5" s="6" t="s">
        <v>15650</v>
      </c>
      <c r="TZF5" s="6" t="s">
        <v>15651</v>
      </c>
      <c r="TZG5" s="6" t="s">
        <v>15652</v>
      </c>
      <c r="TZH5" s="6" t="s">
        <v>15653</v>
      </c>
      <c r="TZI5" s="6" t="s">
        <v>15654</v>
      </c>
      <c r="TZJ5" s="6" t="s">
        <v>15655</v>
      </c>
      <c r="TZK5" s="6" t="s">
        <v>15656</v>
      </c>
      <c r="TZL5" s="6" t="s">
        <v>15657</v>
      </c>
      <c r="TZM5" s="6" t="s">
        <v>15658</v>
      </c>
      <c r="TZN5" s="6" t="s">
        <v>15659</v>
      </c>
      <c r="TZO5" s="6" t="s">
        <v>15660</v>
      </c>
      <c r="TZP5" s="6" t="s">
        <v>15661</v>
      </c>
      <c r="TZQ5" s="6" t="s">
        <v>15662</v>
      </c>
      <c r="TZR5" s="6" t="s">
        <v>15663</v>
      </c>
      <c r="TZS5" s="6" t="s">
        <v>15664</v>
      </c>
      <c r="TZT5" s="6" t="s">
        <v>15665</v>
      </c>
      <c r="TZU5" s="6" t="s">
        <v>15666</v>
      </c>
      <c r="TZV5" s="6" t="s">
        <v>15667</v>
      </c>
      <c r="TZW5" s="6" t="s">
        <v>15668</v>
      </c>
      <c r="TZX5" s="6" t="s">
        <v>15669</v>
      </c>
      <c r="TZY5" s="6" t="s">
        <v>15670</v>
      </c>
      <c r="TZZ5" s="6" t="s">
        <v>15671</v>
      </c>
      <c r="UAA5" s="6" t="s">
        <v>15672</v>
      </c>
      <c r="UAB5" s="6" t="s">
        <v>15673</v>
      </c>
      <c r="UAC5" s="6" t="s">
        <v>15674</v>
      </c>
      <c r="UAD5" s="6" t="s">
        <v>15675</v>
      </c>
      <c r="UAE5" s="6" t="s">
        <v>15676</v>
      </c>
      <c r="UAF5" s="6" t="s">
        <v>15677</v>
      </c>
      <c r="UAG5" s="6" t="s">
        <v>15678</v>
      </c>
      <c r="UAH5" s="6" t="s">
        <v>15679</v>
      </c>
      <c r="UAI5" s="6" t="s">
        <v>15680</v>
      </c>
      <c r="UAJ5" s="6" t="s">
        <v>15681</v>
      </c>
      <c r="UAK5" s="6" t="s">
        <v>15682</v>
      </c>
      <c r="UAL5" s="6" t="s">
        <v>15683</v>
      </c>
      <c r="UAM5" s="6" t="s">
        <v>15684</v>
      </c>
      <c r="UAN5" s="6" t="s">
        <v>15685</v>
      </c>
      <c r="UAO5" s="6" t="s">
        <v>15686</v>
      </c>
      <c r="UAP5" s="6" t="s">
        <v>15687</v>
      </c>
      <c r="UAQ5" s="6" t="s">
        <v>15688</v>
      </c>
      <c r="UAR5" s="6" t="s">
        <v>15689</v>
      </c>
      <c r="UAS5" s="6" t="s">
        <v>15690</v>
      </c>
      <c r="UAT5" s="6" t="s">
        <v>15691</v>
      </c>
      <c r="UAU5" s="6" t="s">
        <v>15692</v>
      </c>
      <c r="UAV5" s="6" t="s">
        <v>15693</v>
      </c>
      <c r="UAW5" s="6" t="s">
        <v>15694</v>
      </c>
      <c r="UAX5" s="6" t="s">
        <v>15695</v>
      </c>
      <c r="UAY5" s="6" t="s">
        <v>15696</v>
      </c>
      <c r="UAZ5" s="6" t="s">
        <v>15697</v>
      </c>
      <c r="UBA5" s="6" t="s">
        <v>15698</v>
      </c>
      <c r="UBB5" s="6" t="s">
        <v>15699</v>
      </c>
      <c r="UBC5" s="6" t="s">
        <v>15700</v>
      </c>
      <c r="UBD5" s="6" t="s">
        <v>15701</v>
      </c>
      <c r="UBE5" s="6" t="s">
        <v>15702</v>
      </c>
      <c r="UBF5" s="6" t="s">
        <v>15703</v>
      </c>
      <c r="UBG5" s="6" t="s">
        <v>15704</v>
      </c>
      <c r="UBH5" s="6" t="s">
        <v>15705</v>
      </c>
      <c r="UBI5" s="6" t="s">
        <v>15706</v>
      </c>
      <c r="UBJ5" s="6" t="s">
        <v>15707</v>
      </c>
      <c r="UBK5" s="6" t="s">
        <v>15708</v>
      </c>
      <c r="UBL5" s="6" t="s">
        <v>15709</v>
      </c>
      <c r="UBM5" s="6" t="s">
        <v>15710</v>
      </c>
      <c r="UBN5" s="6" t="s">
        <v>15711</v>
      </c>
      <c r="UBO5" s="6" t="s">
        <v>15712</v>
      </c>
      <c r="UBP5" s="6" t="s">
        <v>15713</v>
      </c>
      <c r="UBQ5" s="6" t="s">
        <v>15714</v>
      </c>
      <c r="UBR5" s="6" t="s">
        <v>15715</v>
      </c>
      <c r="UBS5" s="6" t="s">
        <v>15716</v>
      </c>
      <c r="UBT5" s="6" t="s">
        <v>15717</v>
      </c>
      <c r="UBU5" s="6" t="s">
        <v>15718</v>
      </c>
      <c r="UBV5" s="6" t="s">
        <v>15719</v>
      </c>
      <c r="UBW5" s="6" t="s">
        <v>15720</v>
      </c>
      <c r="UBX5" s="6" t="s">
        <v>15721</v>
      </c>
      <c r="UBY5" s="6" t="s">
        <v>15722</v>
      </c>
      <c r="UBZ5" s="6" t="s">
        <v>15723</v>
      </c>
      <c r="UCA5" s="6" t="s">
        <v>15724</v>
      </c>
      <c r="UCB5" s="6" t="s">
        <v>15725</v>
      </c>
      <c r="UCC5" s="6" t="s">
        <v>15726</v>
      </c>
      <c r="UCD5" s="6" t="s">
        <v>15727</v>
      </c>
      <c r="UCE5" s="6" t="s">
        <v>15728</v>
      </c>
      <c r="UCF5" s="6" t="s">
        <v>15729</v>
      </c>
      <c r="UCG5" s="6" t="s">
        <v>15730</v>
      </c>
      <c r="UCH5" s="6" t="s">
        <v>15731</v>
      </c>
      <c r="UCI5" s="6" t="s">
        <v>15732</v>
      </c>
      <c r="UCJ5" s="6" t="s">
        <v>15733</v>
      </c>
      <c r="UCK5" s="6" t="s">
        <v>15734</v>
      </c>
      <c r="UCL5" s="6" t="s">
        <v>15735</v>
      </c>
      <c r="UCM5" s="6" t="s">
        <v>15736</v>
      </c>
      <c r="UCN5" s="6" t="s">
        <v>15737</v>
      </c>
      <c r="UCO5" s="6" t="s">
        <v>15738</v>
      </c>
      <c r="UCP5" s="6" t="s">
        <v>15739</v>
      </c>
      <c r="UCQ5" s="6" t="s">
        <v>15740</v>
      </c>
      <c r="UCR5" s="6" t="s">
        <v>15741</v>
      </c>
      <c r="UCS5" s="6" t="s">
        <v>15742</v>
      </c>
      <c r="UCT5" s="6" t="s">
        <v>15743</v>
      </c>
      <c r="UCU5" s="6" t="s">
        <v>15744</v>
      </c>
      <c r="UCV5" s="6" t="s">
        <v>15745</v>
      </c>
      <c r="UCW5" s="6" t="s">
        <v>15746</v>
      </c>
      <c r="UCX5" s="6" t="s">
        <v>15747</v>
      </c>
      <c r="UCY5" s="6" t="s">
        <v>15748</v>
      </c>
      <c r="UCZ5" s="6" t="s">
        <v>15749</v>
      </c>
      <c r="UDA5" s="6" t="s">
        <v>15750</v>
      </c>
      <c r="UDB5" s="6" t="s">
        <v>15751</v>
      </c>
      <c r="UDC5" s="6" t="s">
        <v>15752</v>
      </c>
      <c r="UDD5" s="6" t="s">
        <v>15753</v>
      </c>
      <c r="UDE5" s="6" t="s">
        <v>15754</v>
      </c>
      <c r="UDF5" s="6" t="s">
        <v>15755</v>
      </c>
      <c r="UDG5" s="6" t="s">
        <v>15756</v>
      </c>
      <c r="UDH5" s="6" t="s">
        <v>15757</v>
      </c>
      <c r="UDI5" s="6" t="s">
        <v>15758</v>
      </c>
      <c r="UDJ5" s="6" t="s">
        <v>15759</v>
      </c>
      <c r="UDK5" s="6" t="s">
        <v>15760</v>
      </c>
      <c r="UDL5" s="6" t="s">
        <v>15761</v>
      </c>
      <c r="UDM5" s="6" t="s">
        <v>15762</v>
      </c>
      <c r="UDN5" s="6" t="s">
        <v>15763</v>
      </c>
      <c r="UDO5" s="6" t="s">
        <v>15764</v>
      </c>
      <c r="UDP5" s="6" t="s">
        <v>15765</v>
      </c>
      <c r="UDQ5" s="6" t="s">
        <v>15766</v>
      </c>
      <c r="UDR5" s="6" t="s">
        <v>15767</v>
      </c>
      <c r="UDS5" s="6" t="s">
        <v>15768</v>
      </c>
      <c r="UDT5" s="6" t="s">
        <v>15769</v>
      </c>
      <c r="UDU5" s="6" t="s">
        <v>15770</v>
      </c>
      <c r="UDV5" s="6" t="s">
        <v>15771</v>
      </c>
      <c r="UDW5" s="6" t="s">
        <v>15772</v>
      </c>
      <c r="UDX5" s="6" t="s">
        <v>15773</v>
      </c>
      <c r="UDY5" s="6" t="s">
        <v>15774</v>
      </c>
      <c r="UDZ5" s="6" t="s">
        <v>15775</v>
      </c>
      <c r="UEA5" s="6" t="s">
        <v>15776</v>
      </c>
      <c r="UEB5" s="6" t="s">
        <v>15777</v>
      </c>
      <c r="UEC5" s="6" t="s">
        <v>15778</v>
      </c>
      <c r="UED5" s="6" t="s">
        <v>15779</v>
      </c>
      <c r="UEE5" s="6" t="s">
        <v>15780</v>
      </c>
      <c r="UEF5" s="6" t="s">
        <v>15781</v>
      </c>
      <c r="UEG5" s="6" t="s">
        <v>15782</v>
      </c>
      <c r="UEH5" s="6" t="s">
        <v>15783</v>
      </c>
      <c r="UEI5" s="6" t="s">
        <v>15784</v>
      </c>
      <c r="UEJ5" s="6" t="s">
        <v>15785</v>
      </c>
      <c r="UEK5" s="6" t="s">
        <v>15786</v>
      </c>
      <c r="UEL5" s="6" t="s">
        <v>15787</v>
      </c>
      <c r="UEM5" s="6" t="s">
        <v>15788</v>
      </c>
      <c r="UEN5" s="6" t="s">
        <v>15789</v>
      </c>
      <c r="UEO5" s="6" t="s">
        <v>15790</v>
      </c>
      <c r="UEP5" s="6" t="s">
        <v>15791</v>
      </c>
      <c r="UEQ5" s="6" t="s">
        <v>15792</v>
      </c>
      <c r="UER5" s="6" t="s">
        <v>15793</v>
      </c>
      <c r="UES5" s="6" t="s">
        <v>15794</v>
      </c>
      <c r="UET5" s="6" t="s">
        <v>15795</v>
      </c>
      <c r="UEU5" s="6" t="s">
        <v>15796</v>
      </c>
      <c r="UEV5" s="6" t="s">
        <v>15797</v>
      </c>
      <c r="UEW5" s="6" t="s">
        <v>15798</v>
      </c>
      <c r="UEX5" s="6" t="s">
        <v>15799</v>
      </c>
      <c r="UEY5" s="6" t="s">
        <v>15800</v>
      </c>
      <c r="UEZ5" s="6" t="s">
        <v>15801</v>
      </c>
      <c r="UFA5" s="6" t="s">
        <v>15802</v>
      </c>
      <c r="UFB5" s="6" t="s">
        <v>15803</v>
      </c>
      <c r="UFC5" s="6" t="s">
        <v>15804</v>
      </c>
      <c r="UFD5" s="6" t="s">
        <v>15805</v>
      </c>
      <c r="UFE5" s="6" t="s">
        <v>15806</v>
      </c>
      <c r="UFF5" s="6" t="s">
        <v>15807</v>
      </c>
      <c r="UFG5" s="6" t="s">
        <v>15808</v>
      </c>
      <c r="UFH5" s="6" t="s">
        <v>15809</v>
      </c>
      <c r="UFI5" s="6" t="s">
        <v>15810</v>
      </c>
      <c r="UFJ5" s="6" t="s">
        <v>15811</v>
      </c>
      <c r="UFK5" s="6" t="s">
        <v>15812</v>
      </c>
      <c r="UFL5" s="6" t="s">
        <v>15813</v>
      </c>
      <c r="UFM5" s="6" t="s">
        <v>15814</v>
      </c>
      <c r="UFN5" s="6" t="s">
        <v>15815</v>
      </c>
      <c r="UFO5" s="6" t="s">
        <v>15816</v>
      </c>
      <c r="UFP5" s="6" t="s">
        <v>15817</v>
      </c>
      <c r="UFQ5" s="6" t="s">
        <v>15818</v>
      </c>
      <c r="UFR5" s="6" t="s">
        <v>15819</v>
      </c>
      <c r="UFS5" s="6" t="s">
        <v>15820</v>
      </c>
      <c r="UFT5" s="6" t="s">
        <v>15821</v>
      </c>
      <c r="UFU5" s="6" t="s">
        <v>15822</v>
      </c>
      <c r="UFV5" s="6" t="s">
        <v>15823</v>
      </c>
      <c r="UFW5" s="6" t="s">
        <v>15824</v>
      </c>
      <c r="UFX5" s="6" t="s">
        <v>15825</v>
      </c>
      <c r="UFY5" s="6" t="s">
        <v>15826</v>
      </c>
      <c r="UFZ5" s="6" t="s">
        <v>15827</v>
      </c>
      <c r="UGA5" s="6" t="s">
        <v>15828</v>
      </c>
      <c r="UGB5" s="6" t="s">
        <v>15829</v>
      </c>
      <c r="UGC5" s="6" t="s">
        <v>15830</v>
      </c>
      <c r="UGD5" s="6" t="s">
        <v>15831</v>
      </c>
      <c r="UGE5" s="6" t="s">
        <v>15832</v>
      </c>
      <c r="UGF5" s="6" t="s">
        <v>15833</v>
      </c>
      <c r="UGG5" s="6" t="s">
        <v>15834</v>
      </c>
      <c r="UGH5" s="6" t="s">
        <v>15835</v>
      </c>
      <c r="UGI5" s="6" t="s">
        <v>15836</v>
      </c>
      <c r="UGJ5" s="6" t="s">
        <v>15837</v>
      </c>
      <c r="UGK5" s="6" t="s">
        <v>15838</v>
      </c>
      <c r="UGL5" s="6" t="s">
        <v>15839</v>
      </c>
      <c r="UGM5" s="6" t="s">
        <v>15840</v>
      </c>
      <c r="UGN5" s="6" t="s">
        <v>15841</v>
      </c>
      <c r="UGO5" s="6" t="s">
        <v>15842</v>
      </c>
      <c r="UGP5" s="6" t="s">
        <v>15843</v>
      </c>
      <c r="UGQ5" s="6" t="s">
        <v>15844</v>
      </c>
      <c r="UGR5" s="6" t="s">
        <v>15845</v>
      </c>
      <c r="UGS5" s="6" t="s">
        <v>15846</v>
      </c>
      <c r="UGT5" s="6" t="s">
        <v>15847</v>
      </c>
      <c r="UGU5" s="6" t="s">
        <v>15848</v>
      </c>
      <c r="UGV5" s="6" t="s">
        <v>15849</v>
      </c>
      <c r="UGW5" s="6" t="s">
        <v>15850</v>
      </c>
      <c r="UGX5" s="6" t="s">
        <v>15851</v>
      </c>
      <c r="UGY5" s="6" t="s">
        <v>15852</v>
      </c>
      <c r="UGZ5" s="6" t="s">
        <v>15853</v>
      </c>
      <c r="UHA5" s="6" t="s">
        <v>15854</v>
      </c>
      <c r="UHB5" s="6" t="s">
        <v>15855</v>
      </c>
      <c r="UHC5" s="6" t="s">
        <v>15856</v>
      </c>
      <c r="UHD5" s="6" t="s">
        <v>15857</v>
      </c>
      <c r="UHE5" s="6" t="s">
        <v>15858</v>
      </c>
      <c r="UHF5" s="6" t="s">
        <v>15859</v>
      </c>
      <c r="UHG5" s="6" t="s">
        <v>15860</v>
      </c>
      <c r="UHH5" s="6" t="s">
        <v>15861</v>
      </c>
      <c r="UHI5" s="6" t="s">
        <v>15862</v>
      </c>
      <c r="UHJ5" s="6" t="s">
        <v>15863</v>
      </c>
      <c r="UHK5" s="6" t="s">
        <v>15864</v>
      </c>
      <c r="UHL5" s="6" t="s">
        <v>15865</v>
      </c>
      <c r="UHM5" s="6" t="s">
        <v>15866</v>
      </c>
      <c r="UHN5" s="6" t="s">
        <v>15867</v>
      </c>
      <c r="UHO5" s="6" t="s">
        <v>15868</v>
      </c>
      <c r="UHP5" s="6" t="s">
        <v>15869</v>
      </c>
      <c r="UHQ5" s="6" t="s">
        <v>15870</v>
      </c>
      <c r="UHR5" s="6" t="s">
        <v>15871</v>
      </c>
      <c r="UHS5" s="6" t="s">
        <v>15872</v>
      </c>
      <c r="UHT5" s="6" t="s">
        <v>15873</v>
      </c>
      <c r="UHU5" s="6" t="s">
        <v>15874</v>
      </c>
      <c r="UHV5" s="6" t="s">
        <v>15875</v>
      </c>
      <c r="UHW5" s="6" t="s">
        <v>15876</v>
      </c>
      <c r="UHX5" s="6" t="s">
        <v>15877</v>
      </c>
      <c r="UHY5" s="6" t="s">
        <v>15878</v>
      </c>
      <c r="UHZ5" s="6" t="s">
        <v>15879</v>
      </c>
      <c r="UIA5" s="6" t="s">
        <v>15880</v>
      </c>
      <c r="UIB5" s="6" t="s">
        <v>15881</v>
      </c>
      <c r="UIC5" s="6" t="s">
        <v>15882</v>
      </c>
      <c r="UID5" s="6" t="s">
        <v>15883</v>
      </c>
      <c r="UIE5" s="6" t="s">
        <v>15884</v>
      </c>
      <c r="UIF5" s="6" t="s">
        <v>15885</v>
      </c>
      <c r="UIG5" s="6" t="s">
        <v>15886</v>
      </c>
      <c r="UIH5" s="6" t="s">
        <v>15887</v>
      </c>
      <c r="UII5" s="6" t="s">
        <v>15888</v>
      </c>
      <c r="UIJ5" s="6" t="s">
        <v>15889</v>
      </c>
      <c r="UIK5" s="6" t="s">
        <v>15890</v>
      </c>
      <c r="UIL5" s="6" t="s">
        <v>15891</v>
      </c>
      <c r="UIM5" s="6" t="s">
        <v>15892</v>
      </c>
      <c r="UIN5" s="6" t="s">
        <v>15893</v>
      </c>
      <c r="UIO5" s="6" t="s">
        <v>15894</v>
      </c>
      <c r="UIP5" s="6" t="s">
        <v>15895</v>
      </c>
      <c r="UIQ5" s="6" t="s">
        <v>15896</v>
      </c>
      <c r="UIR5" s="6" t="s">
        <v>15897</v>
      </c>
      <c r="UIS5" s="6" t="s">
        <v>15898</v>
      </c>
      <c r="UIT5" s="6" t="s">
        <v>15899</v>
      </c>
      <c r="UIU5" s="6" t="s">
        <v>15900</v>
      </c>
      <c r="UIV5" s="6" t="s">
        <v>15901</v>
      </c>
      <c r="UIW5" s="6" t="s">
        <v>15902</v>
      </c>
      <c r="UIX5" s="6" t="s">
        <v>15903</v>
      </c>
      <c r="UIY5" s="6" t="s">
        <v>15904</v>
      </c>
      <c r="UIZ5" s="6" t="s">
        <v>15905</v>
      </c>
      <c r="UJA5" s="6" t="s">
        <v>15906</v>
      </c>
      <c r="UJB5" s="6" t="s">
        <v>15907</v>
      </c>
      <c r="UJC5" s="6" t="s">
        <v>15908</v>
      </c>
      <c r="UJD5" s="6" t="s">
        <v>15909</v>
      </c>
      <c r="UJE5" s="6" t="s">
        <v>15910</v>
      </c>
      <c r="UJF5" s="6" t="s">
        <v>15911</v>
      </c>
      <c r="UJG5" s="6" t="s">
        <v>15912</v>
      </c>
      <c r="UJH5" s="6" t="s">
        <v>15913</v>
      </c>
      <c r="UJI5" s="6" t="s">
        <v>15914</v>
      </c>
      <c r="UJJ5" s="6" t="s">
        <v>15915</v>
      </c>
      <c r="UJK5" s="6" t="s">
        <v>15916</v>
      </c>
      <c r="UJL5" s="6" t="s">
        <v>15917</v>
      </c>
      <c r="UJM5" s="6" t="s">
        <v>15918</v>
      </c>
      <c r="UJN5" s="6" t="s">
        <v>15919</v>
      </c>
      <c r="UJO5" s="6" t="s">
        <v>15920</v>
      </c>
      <c r="UJP5" s="6" t="s">
        <v>15921</v>
      </c>
      <c r="UJQ5" s="6" t="s">
        <v>15922</v>
      </c>
      <c r="UJR5" s="6" t="s">
        <v>15923</v>
      </c>
      <c r="UJS5" s="6" t="s">
        <v>15924</v>
      </c>
      <c r="UJT5" s="6" t="s">
        <v>15925</v>
      </c>
      <c r="UJU5" s="6" t="s">
        <v>15926</v>
      </c>
      <c r="UJV5" s="6" t="s">
        <v>15927</v>
      </c>
      <c r="UJW5" s="6" t="s">
        <v>15928</v>
      </c>
      <c r="UJX5" s="6" t="s">
        <v>15929</v>
      </c>
      <c r="UJY5" s="6" t="s">
        <v>15930</v>
      </c>
      <c r="UJZ5" s="6" t="s">
        <v>15931</v>
      </c>
      <c r="UKA5" s="6" t="s">
        <v>15932</v>
      </c>
      <c r="UKB5" s="6" t="s">
        <v>15933</v>
      </c>
      <c r="UKC5" s="6" t="s">
        <v>15934</v>
      </c>
      <c r="UKD5" s="6" t="s">
        <v>15935</v>
      </c>
      <c r="UKE5" s="6" t="s">
        <v>15936</v>
      </c>
      <c r="UKF5" s="6" t="s">
        <v>15937</v>
      </c>
      <c r="UKG5" s="6" t="s">
        <v>15938</v>
      </c>
      <c r="UKH5" s="6" t="s">
        <v>15939</v>
      </c>
      <c r="UKI5" s="6" t="s">
        <v>15940</v>
      </c>
      <c r="UKJ5" s="6" t="s">
        <v>15941</v>
      </c>
      <c r="UKK5" s="6" t="s">
        <v>15942</v>
      </c>
      <c r="UKL5" s="6" t="s">
        <v>15943</v>
      </c>
      <c r="UKM5" s="6" t="s">
        <v>15944</v>
      </c>
      <c r="UKN5" s="6" t="s">
        <v>15945</v>
      </c>
      <c r="UKO5" s="6" t="s">
        <v>15946</v>
      </c>
      <c r="UKP5" s="6" t="s">
        <v>15947</v>
      </c>
      <c r="UKQ5" s="6" t="s">
        <v>15948</v>
      </c>
      <c r="UKR5" s="6" t="s">
        <v>15949</v>
      </c>
      <c r="UKS5" s="6" t="s">
        <v>15950</v>
      </c>
      <c r="UKT5" s="6" t="s">
        <v>15951</v>
      </c>
      <c r="UKU5" s="6" t="s">
        <v>15952</v>
      </c>
      <c r="UKV5" s="6" t="s">
        <v>15953</v>
      </c>
      <c r="UKW5" s="6" t="s">
        <v>15954</v>
      </c>
      <c r="UKX5" s="6" t="s">
        <v>15955</v>
      </c>
      <c r="UKY5" s="6" t="s">
        <v>15956</v>
      </c>
      <c r="UKZ5" s="6" t="s">
        <v>15957</v>
      </c>
      <c r="ULA5" s="6" t="s">
        <v>15958</v>
      </c>
      <c r="ULB5" s="6" t="s">
        <v>15959</v>
      </c>
      <c r="ULC5" s="6" t="s">
        <v>15960</v>
      </c>
      <c r="ULD5" s="6" t="s">
        <v>15961</v>
      </c>
      <c r="ULE5" s="6" t="s">
        <v>15962</v>
      </c>
      <c r="ULF5" s="6" t="s">
        <v>15963</v>
      </c>
      <c r="ULG5" s="6" t="s">
        <v>15964</v>
      </c>
      <c r="ULH5" s="6" t="s">
        <v>15965</v>
      </c>
      <c r="ULI5" s="6" t="s">
        <v>15966</v>
      </c>
      <c r="ULJ5" s="6" t="s">
        <v>15967</v>
      </c>
      <c r="ULK5" s="6" t="s">
        <v>15968</v>
      </c>
      <c r="ULL5" s="6" t="s">
        <v>15969</v>
      </c>
      <c r="ULM5" s="6" t="s">
        <v>15970</v>
      </c>
      <c r="ULN5" s="6" t="s">
        <v>15971</v>
      </c>
      <c r="ULO5" s="6" t="s">
        <v>15972</v>
      </c>
      <c r="ULP5" s="6" t="s">
        <v>15973</v>
      </c>
      <c r="ULQ5" s="6" t="s">
        <v>15974</v>
      </c>
      <c r="ULR5" s="6" t="s">
        <v>15975</v>
      </c>
      <c r="ULS5" s="6" t="s">
        <v>15976</v>
      </c>
      <c r="ULT5" s="6" t="s">
        <v>15977</v>
      </c>
      <c r="ULU5" s="6" t="s">
        <v>15978</v>
      </c>
      <c r="ULV5" s="6" t="s">
        <v>15979</v>
      </c>
      <c r="ULW5" s="6" t="s">
        <v>15980</v>
      </c>
      <c r="ULX5" s="6" t="s">
        <v>15981</v>
      </c>
      <c r="ULY5" s="6" t="s">
        <v>15982</v>
      </c>
      <c r="ULZ5" s="6" t="s">
        <v>15983</v>
      </c>
      <c r="UMA5" s="6" t="s">
        <v>15984</v>
      </c>
      <c r="UMB5" s="6" t="s">
        <v>15985</v>
      </c>
      <c r="UMC5" s="6" t="s">
        <v>15986</v>
      </c>
      <c r="UMD5" s="6" t="s">
        <v>15987</v>
      </c>
      <c r="UME5" s="6" t="s">
        <v>15988</v>
      </c>
      <c r="UMF5" s="6" t="s">
        <v>15989</v>
      </c>
      <c r="UMG5" s="6" t="s">
        <v>15990</v>
      </c>
      <c r="UMH5" s="6" t="s">
        <v>15991</v>
      </c>
      <c r="UMI5" s="6" t="s">
        <v>15992</v>
      </c>
      <c r="UMJ5" s="6" t="s">
        <v>15993</v>
      </c>
      <c r="UMK5" s="6" t="s">
        <v>15994</v>
      </c>
      <c r="UML5" s="6" t="s">
        <v>15995</v>
      </c>
      <c r="UMM5" s="6" t="s">
        <v>15996</v>
      </c>
      <c r="UMN5" s="6" t="s">
        <v>15997</v>
      </c>
      <c r="UMO5" s="6" t="s">
        <v>15998</v>
      </c>
      <c r="UMP5" s="6" t="s">
        <v>15999</v>
      </c>
      <c r="UMQ5" s="6" t="s">
        <v>16000</v>
      </c>
      <c r="UMR5" s="6" t="s">
        <v>16001</v>
      </c>
      <c r="UMS5" s="6" t="s">
        <v>16002</v>
      </c>
      <c r="UMT5" s="6" t="s">
        <v>16003</v>
      </c>
      <c r="UMU5" s="6" t="s">
        <v>16004</v>
      </c>
      <c r="UMV5" s="6" t="s">
        <v>16005</v>
      </c>
      <c r="UMW5" s="6" t="s">
        <v>16006</v>
      </c>
      <c r="UMX5" s="6" t="s">
        <v>16007</v>
      </c>
      <c r="UMY5" s="6" t="s">
        <v>16008</v>
      </c>
      <c r="UMZ5" s="6" t="s">
        <v>16009</v>
      </c>
      <c r="UNA5" s="6" t="s">
        <v>16010</v>
      </c>
      <c r="UNB5" s="6" t="s">
        <v>16011</v>
      </c>
      <c r="UNC5" s="6" t="s">
        <v>16012</v>
      </c>
      <c r="UND5" s="6" t="s">
        <v>16013</v>
      </c>
      <c r="UNE5" s="6" t="s">
        <v>16014</v>
      </c>
      <c r="UNF5" s="6" t="s">
        <v>16015</v>
      </c>
      <c r="UNG5" s="6" t="s">
        <v>16016</v>
      </c>
      <c r="UNH5" s="6" t="s">
        <v>16017</v>
      </c>
      <c r="UNI5" s="6" t="s">
        <v>16018</v>
      </c>
      <c r="UNJ5" s="6" t="s">
        <v>16019</v>
      </c>
      <c r="UNK5" s="6" t="s">
        <v>16020</v>
      </c>
      <c r="UNL5" s="6" t="s">
        <v>16021</v>
      </c>
      <c r="UNM5" s="6" t="s">
        <v>16022</v>
      </c>
      <c r="UNN5" s="6" t="s">
        <v>16023</v>
      </c>
      <c r="UNO5" s="6" t="s">
        <v>16024</v>
      </c>
      <c r="UNP5" s="6" t="s">
        <v>16025</v>
      </c>
      <c r="UNQ5" s="6" t="s">
        <v>16026</v>
      </c>
      <c r="UNR5" s="6" t="s">
        <v>16027</v>
      </c>
      <c r="UNS5" s="6" t="s">
        <v>16028</v>
      </c>
      <c r="UNT5" s="6" t="s">
        <v>16029</v>
      </c>
      <c r="UNU5" s="6" t="s">
        <v>16030</v>
      </c>
      <c r="UNV5" s="6" t="s">
        <v>16031</v>
      </c>
      <c r="UNW5" s="6" t="s">
        <v>16032</v>
      </c>
      <c r="UNX5" s="6" t="s">
        <v>16033</v>
      </c>
      <c r="UNY5" s="6" t="s">
        <v>16034</v>
      </c>
      <c r="UNZ5" s="6" t="s">
        <v>16035</v>
      </c>
      <c r="UOA5" s="6" t="s">
        <v>16036</v>
      </c>
      <c r="UOB5" s="6" t="s">
        <v>16037</v>
      </c>
      <c r="UOC5" s="6" t="s">
        <v>16038</v>
      </c>
      <c r="UOD5" s="6" t="s">
        <v>16039</v>
      </c>
      <c r="UOE5" s="6" t="s">
        <v>16040</v>
      </c>
      <c r="UOF5" s="6" t="s">
        <v>16041</v>
      </c>
      <c r="UOG5" s="6" t="s">
        <v>16042</v>
      </c>
      <c r="UOH5" s="6" t="s">
        <v>16043</v>
      </c>
      <c r="UOI5" s="6" t="s">
        <v>16044</v>
      </c>
      <c r="UOJ5" s="6" t="s">
        <v>16045</v>
      </c>
      <c r="UOK5" s="6" t="s">
        <v>16046</v>
      </c>
      <c r="UOL5" s="6" t="s">
        <v>16047</v>
      </c>
      <c r="UOM5" s="6" t="s">
        <v>16048</v>
      </c>
      <c r="UON5" s="6" t="s">
        <v>16049</v>
      </c>
      <c r="UOO5" s="6" t="s">
        <v>16050</v>
      </c>
      <c r="UOP5" s="6" t="s">
        <v>16051</v>
      </c>
      <c r="UOQ5" s="6" t="s">
        <v>16052</v>
      </c>
      <c r="UOR5" s="6" t="s">
        <v>16053</v>
      </c>
      <c r="UOS5" s="6" t="s">
        <v>16054</v>
      </c>
      <c r="UOT5" s="6" t="s">
        <v>16055</v>
      </c>
      <c r="UOU5" s="6" t="s">
        <v>16056</v>
      </c>
      <c r="UOV5" s="6" t="s">
        <v>16057</v>
      </c>
      <c r="UOW5" s="6" t="s">
        <v>16058</v>
      </c>
      <c r="UOX5" s="6" t="s">
        <v>16059</v>
      </c>
      <c r="UOY5" s="6" t="s">
        <v>16060</v>
      </c>
      <c r="UOZ5" s="6" t="s">
        <v>16061</v>
      </c>
      <c r="UPA5" s="6" t="s">
        <v>16062</v>
      </c>
      <c r="UPB5" s="6" t="s">
        <v>16063</v>
      </c>
      <c r="UPC5" s="6" t="s">
        <v>16064</v>
      </c>
      <c r="UPD5" s="6" t="s">
        <v>16065</v>
      </c>
      <c r="UPE5" s="6" t="s">
        <v>16066</v>
      </c>
      <c r="UPF5" s="6" t="s">
        <v>16067</v>
      </c>
      <c r="UPG5" s="6" t="s">
        <v>16068</v>
      </c>
      <c r="UPH5" s="6" t="s">
        <v>16069</v>
      </c>
      <c r="UPI5" s="6" t="s">
        <v>16070</v>
      </c>
      <c r="UPJ5" s="6" t="s">
        <v>16071</v>
      </c>
      <c r="UPK5" s="6" t="s">
        <v>16072</v>
      </c>
      <c r="UPL5" s="6" t="s">
        <v>16073</v>
      </c>
      <c r="UPM5" s="6" t="s">
        <v>16074</v>
      </c>
      <c r="UPN5" s="6" t="s">
        <v>16075</v>
      </c>
      <c r="UPO5" s="6" t="s">
        <v>16076</v>
      </c>
      <c r="UPP5" s="6" t="s">
        <v>16077</v>
      </c>
      <c r="UPQ5" s="6" t="s">
        <v>16078</v>
      </c>
      <c r="UPR5" s="6" t="s">
        <v>16079</v>
      </c>
      <c r="UPS5" s="6" t="s">
        <v>16080</v>
      </c>
      <c r="UPT5" s="6" t="s">
        <v>16081</v>
      </c>
      <c r="UPU5" s="6" t="s">
        <v>16082</v>
      </c>
      <c r="UPV5" s="6" t="s">
        <v>16083</v>
      </c>
      <c r="UPW5" s="6" t="s">
        <v>16084</v>
      </c>
      <c r="UPX5" s="6" t="s">
        <v>16085</v>
      </c>
      <c r="UPY5" s="6" t="s">
        <v>16086</v>
      </c>
      <c r="UPZ5" s="6" t="s">
        <v>16087</v>
      </c>
      <c r="UQA5" s="6" t="s">
        <v>16088</v>
      </c>
      <c r="UQB5" s="6" t="s">
        <v>16089</v>
      </c>
      <c r="UQC5" s="6" t="s">
        <v>16090</v>
      </c>
      <c r="UQD5" s="6" t="s">
        <v>16091</v>
      </c>
      <c r="UQE5" s="6" t="s">
        <v>16092</v>
      </c>
      <c r="UQF5" s="6" t="s">
        <v>16093</v>
      </c>
      <c r="UQG5" s="6" t="s">
        <v>16094</v>
      </c>
      <c r="UQH5" s="6" t="s">
        <v>16095</v>
      </c>
      <c r="UQI5" s="6" t="s">
        <v>16096</v>
      </c>
      <c r="UQJ5" s="6" t="s">
        <v>16097</v>
      </c>
      <c r="UQK5" s="6" t="s">
        <v>16098</v>
      </c>
      <c r="UQL5" s="6" t="s">
        <v>16099</v>
      </c>
      <c r="UQM5" s="6" t="s">
        <v>16100</v>
      </c>
      <c r="UQN5" s="6" t="s">
        <v>16101</v>
      </c>
      <c r="UQO5" s="6" t="s">
        <v>16102</v>
      </c>
      <c r="UQP5" s="6" t="s">
        <v>16103</v>
      </c>
      <c r="UQQ5" s="6" t="s">
        <v>16104</v>
      </c>
      <c r="UQR5" s="6" t="s">
        <v>16105</v>
      </c>
      <c r="UQS5" s="6" t="s">
        <v>16106</v>
      </c>
      <c r="UQT5" s="6" t="s">
        <v>16107</v>
      </c>
      <c r="UQU5" s="6" t="s">
        <v>16108</v>
      </c>
      <c r="UQV5" s="6" t="s">
        <v>16109</v>
      </c>
      <c r="UQW5" s="6" t="s">
        <v>16110</v>
      </c>
      <c r="UQX5" s="6" t="s">
        <v>16111</v>
      </c>
      <c r="UQY5" s="6" t="s">
        <v>16112</v>
      </c>
      <c r="UQZ5" s="6" t="s">
        <v>16113</v>
      </c>
      <c r="URA5" s="6" t="s">
        <v>16114</v>
      </c>
      <c r="URB5" s="6" t="s">
        <v>16115</v>
      </c>
      <c r="URC5" s="6" t="s">
        <v>16116</v>
      </c>
      <c r="URD5" s="6" t="s">
        <v>16117</v>
      </c>
      <c r="URE5" s="6" t="s">
        <v>16118</v>
      </c>
      <c r="URF5" s="6" t="s">
        <v>16119</v>
      </c>
      <c r="URG5" s="6" t="s">
        <v>16120</v>
      </c>
      <c r="URH5" s="6" t="s">
        <v>16121</v>
      </c>
      <c r="URI5" s="6" t="s">
        <v>16122</v>
      </c>
      <c r="URJ5" s="6" t="s">
        <v>16123</v>
      </c>
      <c r="URK5" s="6" t="s">
        <v>16124</v>
      </c>
      <c r="URL5" s="6" t="s">
        <v>16125</v>
      </c>
      <c r="URM5" s="6" t="s">
        <v>16126</v>
      </c>
      <c r="URN5" s="6" t="s">
        <v>16127</v>
      </c>
      <c r="URO5" s="6" t="s">
        <v>16128</v>
      </c>
      <c r="URP5" s="6" t="s">
        <v>16129</v>
      </c>
      <c r="URQ5" s="6" t="s">
        <v>16130</v>
      </c>
      <c r="URR5" s="6" t="s">
        <v>16131</v>
      </c>
      <c r="URS5" s="6" t="s">
        <v>16132</v>
      </c>
      <c r="URT5" s="6" t="s">
        <v>16133</v>
      </c>
      <c r="URU5" s="6" t="s">
        <v>16134</v>
      </c>
      <c r="URV5" s="6" t="s">
        <v>16135</v>
      </c>
      <c r="URW5" s="6" t="s">
        <v>16136</v>
      </c>
      <c r="URX5" s="6" t="s">
        <v>16137</v>
      </c>
      <c r="URY5" s="6" t="s">
        <v>16138</v>
      </c>
      <c r="URZ5" s="6" t="s">
        <v>16139</v>
      </c>
      <c r="USA5" s="6" t="s">
        <v>16140</v>
      </c>
      <c r="USB5" s="6" t="s">
        <v>16141</v>
      </c>
      <c r="USC5" s="6" t="s">
        <v>16142</v>
      </c>
      <c r="USD5" s="6" t="s">
        <v>16143</v>
      </c>
      <c r="USE5" s="6" t="s">
        <v>16144</v>
      </c>
      <c r="USF5" s="6" t="s">
        <v>16145</v>
      </c>
      <c r="USG5" s="6" t="s">
        <v>16146</v>
      </c>
      <c r="USH5" s="6" t="s">
        <v>16147</v>
      </c>
      <c r="USI5" s="6" t="s">
        <v>16148</v>
      </c>
      <c r="USJ5" s="6" t="s">
        <v>16149</v>
      </c>
      <c r="USK5" s="6" t="s">
        <v>16150</v>
      </c>
      <c r="USL5" s="6" t="s">
        <v>16151</v>
      </c>
      <c r="USM5" s="6" t="s">
        <v>16152</v>
      </c>
      <c r="USN5" s="6" t="s">
        <v>16153</v>
      </c>
      <c r="USO5" s="6" t="s">
        <v>16154</v>
      </c>
      <c r="USP5" s="6" t="s">
        <v>16155</v>
      </c>
      <c r="USQ5" s="6" t="s">
        <v>16156</v>
      </c>
      <c r="USR5" s="6" t="s">
        <v>16157</v>
      </c>
      <c r="USS5" s="6" t="s">
        <v>16158</v>
      </c>
      <c r="UST5" s="6" t="s">
        <v>16159</v>
      </c>
      <c r="USU5" s="6" t="s">
        <v>16160</v>
      </c>
      <c r="USV5" s="6" t="s">
        <v>16161</v>
      </c>
      <c r="USW5" s="6" t="s">
        <v>16162</v>
      </c>
      <c r="USX5" s="6" t="s">
        <v>16163</v>
      </c>
      <c r="USY5" s="6" t="s">
        <v>16164</v>
      </c>
      <c r="USZ5" s="6" t="s">
        <v>16165</v>
      </c>
      <c r="UTA5" s="6" t="s">
        <v>16166</v>
      </c>
      <c r="UTB5" s="6" t="s">
        <v>16167</v>
      </c>
      <c r="UTC5" s="6" t="s">
        <v>16168</v>
      </c>
      <c r="UTD5" s="6" t="s">
        <v>16169</v>
      </c>
      <c r="UTE5" s="6" t="s">
        <v>16170</v>
      </c>
      <c r="UTF5" s="6" t="s">
        <v>16171</v>
      </c>
      <c r="UTG5" s="6" t="s">
        <v>16172</v>
      </c>
      <c r="UTH5" s="6" t="s">
        <v>16173</v>
      </c>
      <c r="UTI5" s="6" t="s">
        <v>16174</v>
      </c>
      <c r="UTJ5" s="6" t="s">
        <v>16175</v>
      </c>
      <c r="UTK5" s="6" t="s">
        <v>16176</v>
      </c>
      <c r="UTL5" s="6" t="s">
        <v>16177</v>
      </c>
      <c r="UTM5" s="6" t="s">
        <v>16178</v>
      </c>
      <c r="UTN5" s="6" t="s">
        <v>16179</v>
      </c>
      <c r="UTO5" s="6" t="s">
        <v>16180</v>
      </c>
      <c r="UTP5" s="6" t="s">
        <v>16181</v>
      </c>
      <c r="UTQ5" s="6" t="s">
        <v>16182</v>
      </c>
      <c r="UTR5" s="6" t="s">
        <v>16183</v>
      </c>
      <c r="UTS5" s="6" t="s">
        <v>16184</v>
      </c>
      <c r="UTT5" s="6" t="s">
        <v>16185</v>
      </c>
      <c r="UTU5" s="6" t="s">
        <v>16186</v>
      </c>
      <c r="UTV5" s="6" t="s">
        <v>16187</v>
      </c>
      <c r="UTW5" s="6" t="s">
        <v>16188</v>
      </c>
      <c r="UTX5" s="6" t="s">
        <v>16189</v>
      </c>
      <c r="UTY5" s="6" t="s">
        <v>16190</v>
      </c>
      <c r="UTZ5" s="6" t="s">
        <v>16191</v>
      </c>
      <c r="UUA5" s="6" t="s">
        <v>16192</v>
      </c>
      <c r="UUB5" s="6" t="s">
        <v>16193</v>
      </c>
      <c r="UUC5" s="6" t="s">
        <v>16194</v>
      </c>
      <c r="UUD5" s="6" t="s">
        <v>16195</v>
      </c>
      <c r="UUE5" s="6" t="s">
        <v>16196</v>
      </c>
      <c r="UUF5" s="6" t="s">
        <v>16197</v>
      </c>
      <c r="UUG5" s="6" t="s">
        <v>16198</v>
      </c>
      <c r="UUH5" s="6" t="s">
        <v>16199</v>
      </c>
      <c r="UUI5" s="6" t="s">
        <v>16200</v>
      </c>
      <c r="UUJ5" s="6" t="s">
        <v>16201</v>
      </c>
      <c r="UUK5" s="6" t="s">
        <v>16202</v>
      </c>
      <c r="UUL5" s="6" t="s">
        <v>16203</v>
      </c>
      <c r="UUM5" s="6" t="s">
        <v>16204</v>
      </c>
      <c r="UUN5" s="6" t="s">
        <v>16205</v>
      </c>
      <c r="UUO5" s="6" t="s">
        <v>16206</v>
      </c>
      <c r="UUP5" s="6" t="s">
        <v>16207</v>
      </c>
      <c r="UUQ5" s="6" t="s">
        <v>16208</v>
      </c>
      <c r="UUR5" s="6" t="s">
        <v>16209</v>
      </c>
      <c r="UUS5" s="6" t="s">
        <v>16210</v>
      </c>
      <c r="UUT5" s="6" t="s">
        <v>16211</v>
      </c>
      <c r="UUU5" s="6" t="s">
        <v>16212</v>
      </c>
      <c r="UUV5" s="6" t="s">
        <v>16213</v>
      </c>
      <c r="UUW5" s="6" t="s">
        <v>16214</v>
      </c>
      <c r="UUX5" s="6" t="s">
        <v>16215</v>
      </c>
      <c r="UUY5" s="6" t="s">
        <v>16216</v>
      </c>
      <c r="UUZ5" s="6" t="s">
        <v>16217</v>
      </c>
      <c r="UVA5" s="6" t="s">
        <v>16218</v>
      </c>
      <c r="UVB5" s="6" t="s">
        <v>16219</v>
      </c>
      <c r="UVC5" s="6" t="s">
        <v>16220</v>
      </c>
      <c r="UVD5" s="6" t="s">
        <v>16221</v>
      </c>
      <c r="UVE5" s="6" t="s">
        <v>16222</v>
      </c>
      <c r="UVF5" s="6" t="s">
        <v>16223</v>
      </c>
      <c r="UVG5" s="6" t="s">
        <v>16224</v>
      </c>
      <c r="UVH5" s="6" t="s">
        <v>16225</v>
      </c>
      <c r="UVI5" s="6" t="s">
        <v>16226</v>
      </c>
      <c r="UVJ5" s="6" t="s">
        <v>16227</v>
      </c>
      <c r="UVK5" s="6" t="s">
        <v>16228</v>
      </c>
      <c r="UVL5" s="6" t="s">
        <v>16229</v>
      </c>
      <c r="UVM5" s="6" t="s">
        <v>16230</v>
      </c>
      <c r="UVN5" s="6" t="s">
        <v>16231</v>
      </c>
      <c r="UVO5" s="6" t="s">
        <v>16232</v>
      </c>
      <c r="UVP5" s="6" t="s">
        <v>16233</v>
      </c>
      <c r="UVQ5" s="6" t="s">
        <v>16234</v>
      </c>
      <c r="UVR5" s="6" t="s">
        <v>16235</v>
      </c>
      <c r="UVS5" s="6" t="s">
        <v>16236</v>
      </c>
      <c r="UVT5" s="6" t="s">
        <v>16237</v>
      </c>
      <c r="UVU5" s="6" t="s">
        <v>16238</v>
      </c>
      <c r="UVV5" s="6" t="s">
        <v>16239</v>
      </c>
      <c r="UVW5" s="6" t="s">
        <v>16240</v>
      </c>
      <c r="UVX5" s="6" t="s">
        <v>16241</v>
      </c>
      <c r="UVY5" s="6" t="s">
        <v>16242</v>
      </c>
      <c r="UVZ5" s="6" t="s">
        <v>16243</v>
      </c>
      <c r="UWA5" s="6" t="s">
        <v>16244</v>
      </c>
      <c r="UWB5" s="6" t="s">
        <v>16245</v>
      </c>
      <c r="UWC5" s="6" t="s">
        <v>16246</v>
      </c>
      <c r="UWD5" s="6" t="s">
        <v>16247</v>
      </c>
      <c r="UWE5" s="6" t="s">
        <v>16248</v>
      </c>
      <c r="UWF5" s="6" t="s">
        <v>16249</v>
      </c>
      <c r="UWG5" s="6" t="s">
        <v>16250</v>
      </c>
      <c r="UWH5" s="6" t="s">
        <v>16251</v>
      </c>
      <c r="UWI5" s="6" t="s">
        <v>16252</v>
      </c>
      <c r="UWJ5" s="6" t="s">
        <v>16253</v>
      </c>
      <c r="UWK5" s="6" t="s">
        <v>16254</v>
      </c>
      <c r="UWL5" s="6" t="s">
        <v>16255</v>
      </c>
      <c r="UWM5" s="6" t="s">
        <v>16256</v>
      </c>
      <c r="UWN5" s="6" t="s">
        <v>16257</v>
      </c>
      <c r="UWO5" s="6" t="s">
        <v>16258</v>
      </c>
      <c r="UWP5" s="6" t="s">
        <v>16259</v>
      </c>
      <c r="UWQ5" s="6" t="s">
        <v>16260</v>
      </c>
      <c r="UWR5" s="6" t="s">
        <v>16261</v>
      </c>
      <c r="UWS5" s="6" t="s">
        <v>16262</v>
      </c>
      <c r="UWT5" s="6" t="s">
        <v>16263</v>
      </c>
      <c r="UWU5" s="6" t="s">
        <v>16264</v>
      </c>
      <c r="UWV5" s="6" t="s">
        <v>16265</v>
      </c>
      <c r="UWW5" s="6" t="s">
        <v>16266</v>
      </c>
      <c r="UWX5" s="6" t="s">
        <v>16267</v>
      </c>
      <c r="UWY5" s="6" t="s">
        <v>16268</v>
      </c>
      <c r="UWZ5" s="6" t="s">
        <v>16269</v>
      </c>
      <c r="UXA5" s="6" t="s">
        <v>16270</v>
      </c>
      <c r="UXB5" s="6" t="s">
        <v>16271</v>
      </c>
      <c r="UXC5" s="6" t="s">
        <v>16272</v>
      </c>
      <c r="UXD5" s="6" t="s">
        <v>16273</v>
      </c>
      <c r="UXE5" s="6" t="s">
        <v>16274</v>
      </c>
      <c r="UXF5" s="6" t="s">
        <v>16275</v>
      </c>
      <c r="UXG5" s="6" t="s">
        <v>16276</v>
      </c>
      <c r="UXH5" s="6" t="s">
        <v>16277</v>
      </c>
      <c r="UXI5" s="6" t="s">
        <v>16278</v>
      </c>
      <c r="UXJ5" s="6" t="s">
        <v>16279</v>
      </c>
      <c r="UXK5" s="6" t="s">
        <v>16280</v>
      </c>
      <c r="UXL5" s="6" t="s">
        <v>16281</v>
      </c>
      <c r="UXM5" s="6" t="s">
        <v>16282</v>
      </c>
      <c r="UXN5" s="6" t="s">
        <v>16283</v>
      </c>
      <c r="UXO5" s="6" t="s">
        <v>16284</v>
      </c>
      <c r="UXP5" s="6" t="s">
        <v>16285</v>
      </c>
      <c r="UXQ5" s="6" t="s">
        <v>16286</v>
      </c>
      <c r="UXR5" s="6" t="s">
        <v>16287</v>
      </c>
      <c r="UXS5" s="6" t="s">
        <v>16288</v>
      </c>
      <c r="UXT5" s="6" t="s">
        <v>16289</v>
      </c>
      <c r="UXU5" s="6" t="s">
        <v>16290</v>
      </c>
      <c r="UXV5" s="6" t="s">
        <v>16291</v>
      </c>
      <c r="UXW5" s="6" t="s">
        <v>16292</v>
      </c>
      <c r="UXX5" s="6" t="s">
        <v>16293</v>
      </c>
      <c r="UXY5" s="6" t="s">
        <v>16294</v>
      </c>
      <c r="UXZ5" s="6" t="s">
        <v>16295</v>
      </c>
      <c r="UYA5" s="6" t="s">
        <v>16296</v>
      </c>
      <c r="UYB5" s="6" t="s">
        <v>16297</v>
      </c>
      <c r="UYC5" s="6" t="s">
        <v>16298</v>
      </c>
      <c r="UYD5" s="6" t="s">
        <v>16299</v>
      </c>
      <c r="UYE5" s="6" t="s">
        <v>16300</v>
      </c>
      <c r="UYF5" s="6" t="s">
        <v>16301</v>
      </c>
      <c r="UYG5" s="6" t="s">
        <v>16302</v>
      </c>
      <c r="UYH5" s="6" t="s">
        <v>16303</v>
      </c>
      <c r="UYI5" s="6" t="s">
        <v>16304</v>
      </c>
      <c r="UYJ5" s="6" t="s">
        <v>16305</v>
      </c>
      <c r="UYK5" s="6" t="s">
        <v>16306</v>
      </c>
      <c r="UYL5" s="6" t="s">
        <v>16307</v>
      </c>
      <c r="UYM5" s="6" t="s">
        <v>16308</v>
      </c>
      <c r="UYN5" s="6" t="s">
        <v>16309</v>
      </c>
      <c r="UYO5" s="6" t="s">
        <v>16310</v>
      </c>
      <c r="UYP5" s="6" t="s">
        <v>16311</v>
      </c>
      <c r="UYQ5" s="6" t="s">
        <v>16312</v>
      </c>
      <c r="UYR5" s="6" t="s">
        <v>16313</v>
      </c>
      <c r="UYS5" s="6" t="s">
        <v>16314</v>
      </c>
      <c r="UYT5" s="6" t="s">
        <v>16315</v>
      </c>
      <c r="UYU5" s="6" t="s">
        <v>16316</v>
      </c>
      <c r="UYV5" s="6" t="s">
        <v>16317</v>
      </c>
      <c r="UYW5" s="6" t="s">
        <v>16318</v>
      </c>
      <c r="UYX5" s="6" t="s">
        <v>16319</v>
      </c>
      <c r="UYY5" s="6" t="s">
        <v>16320</v>
      </c>
      <c r="UYZ5" s="6" t="s">
        <v>16321</v>
      </c>
      <c r="UZA5" s="6" t="s">
        <v>16322</v>
      </c>
      <c r="UZB5" s="6" t="s">
        <v>16323</v>
      </c>
      <c r="UZC5" s="6" t="s">
        <v>16324</v>
      </c>
      <c r="UZD5" s="6" t="s">
        <v>16325</v>
      </c>
      <c r="UZE5" s="6" t="s">
        <v>16326</v>
      </c>
      <c r="UZF5" s="6" t="s">
        <v>16327</v>
      </c>
      <c r="UZG5" s="6" t="s">
        <v>16328</v>
      </c>
      <c r="UZH5" s="6" t="s">
        <v>16329</v>
      </c>
      <c r="UZI5" s="6" t="s">
        <v>16330</v>
      </c>
      <c r="UZJ5" s="6" t="s">
        <v>16331</v>
      </c>
      <c r="UZK5" s="6" t="s">
        <v>16332</v>
      </c>
      <c r="UZL5" s="6" t="s">
        <v>16333</v>
      </c>
      <c r="UZM5" s="6" t="s">
        <v>16334</v>
      </c>
      <c r="UZN5" s="6" t="s">
        <v>16335</v>
      </c>
      <c r="UZO5" s="6" t="s">
        <v>16336</v>
      </c>
      <c r="UZP5" s="6" t="s">
        <v>16337</v>
      </c>
      <c r="UZQ5" s="6" t="s">
        <v>16338</v>
      </c>
      <c r="UZR5" s="6" t="s">
        <v>16339</v>
      </c>
      <c r="UZS5" s="6" t="s">
        <v>16340</v>
      </c>
      <c r="UZT5" s="6" t="s">
        <v>16341</v>
      </c>
      <c r="UZU5" s="6" t="s">
        <v>16342</v>
      </c>
      <c r="UZV5" s="6" t="s">
        <v>16343</v>
      </c>
      <c r="UZW5" s="6" t="s">
        <v>16344</v>
      </c>
      <c r="UZX5" s="6" t="s">
        <v>16345</v>
      </c>
      <c r="UZY5" s="6" t="s">
        <v>16346</v>
      </c>
      <c r="UZZ5" s="6" t="s">
        <v>16347</v>
      </c>
      <c r="VAA5" s="6" t="s">
        <v>16348</v>
      </c>
      <c r="VAB5" s="6" t="s">
        <v>16349</v>
      </c>
      <c r="VAC5" s="6" t="s">
        <v>16350</v>
      </c>
      <c r="VAD5" s="6" t="s">
        <v>16351</v>
      </c>
      <c r="VAE5" s="6" t="s">
        <v>16352</v>
      </c>
      <c r="VAF5" s="6" t="s">
        <v>16353</v>
      </c>
      <c r="VAG5" s="6" t="s">
        <v>16354</v>
      </c>
      <c r="VAH5" s="6" t="s">
        <v>16355</v>
      </c>
      <c r="VAI5" s="6" t="s">
        <v>16356</v>
      </c>
      <c r="VAJ5" s="6" t="s">
        <v>16357</v>
      </c>
      <c r="VAK5" s="6" t="s">
        <v>16358</v>
      </c>
      <c r="VAL5" s="6" t="s">
        <v>16359</v>
      </c>
      <c r="VAM5" s="6" t="s">
        <v>16360</v>
      </c>
      <c r="VAN5" s="6" t="s">
        <v>16361</v>
      </c>
      <c r="VAO5" s="6" t="s">
        <v>16362</v>
      </c>
      <c r="VAP5" s="6" t="s">
        <v>16363</v>
      </c>
      <c r="VAQ5" s="6" t="s">
        <v>16364</v>
      </c>
      <c r="VAR5" s="6" t="s">
        <v>16365</v>
      </c>
      <c r="VAS5" s="6" t="s">
        <v>16366</v>
      </c>
      <c r="VAT5" s="6" t="s">
        <v>16367</v>
      </c>
      <c r="VAU5" s="6" t="s">
        <v>16368</v>
      </c>
      <c r="VAV5" s="6" t="s">
        <v>16369</v>
      </c>
      <c r="VAW5" s="6" t="s">
        <v>16370</v>
      </c>
      <c r="VAX5" s="6" t="s">
        <v>16371</v>
      </c>
      <c r="VAY5" s="6" t="s">
        <v>16372</v>
      </c>
      <c r="VAZ5" s="6" t="s">
        <v>16373</v>
      </c>
      <c r="VBA5" s="6" t="s">
        <v>16374</v>
      </c>
      <c r="VBB5" s="6" t="s">
        <v>16375</v>
      </c>
      <c r="VBC5" s="6" t="s">
        <v>16376</v>
      </c>
      <c r="VBD5" s="6" t="s">
        <v>16377</v>
      </c>
      <c r="VBE5" s="6" t="s">
        <v>16378</v>
      </c>
      <c r="VBF5" s="6" t="s">
        <v>16379</v>
      </c>
      <c r="VBG5" s="6" t="s">
        <v>16380</v>
      </c>
      <c r="VBH5" s="6" t="s">
        <v>16381</v>
      </c>
      <c r="VBI5" s="6" t="s">
        <v>16382</v>
      </c>
      <c r="VBJ5" s="6" t="s">
        <v>16383</v>
      </c>
      <c r="VBK5" s="6" t="s">
        <v>16384</v>
      </c>
      <c r="VBL5" s="6" t="s">
        <v>16385</v>
      </c>
      <c r="VBM5" s="6" t="s">
        <v>16386</v>
      </c>
      <c r="VBN5" s="6" t="s">
        <v>16387</v>
      </c>
      <c r="VBO5" s="6" t="s">
        <v>16388</v>
      </c>
      <c r="VBP5" s="6" t="s">
        <v>16389</v>
      </c>
      <c r="VBQ5" s="6" t="s">
        <v>16390</v>
      </c>
      <c r="VBR5" s="6" t="s">
        <v>16391</v>
      </c>
      <c r="VBS5" s="6" t="s">
        <v>16392</v>
      </c>
      <c r="VBT5" s="6" t="s">
        <v>16393</v>
      </c>
      <c r="VBU5" s="6" t="s">
        <v>16394</v>
      </c>
      <c r="VBV5" s="6" t="s">
        <v>16395</v>
      </c>
      <c r="VBW5" s="6" t="s">
        <v>16396</v>
      </c>
      <c r="VBX5" s="6" t="s">
        <v>16397</v>
      </c>
      <c r="VBY5" s="6" t="s">
        <v>16398</v>
      </c>
      <c r="VBZ5" s="6" t="s">
        <v>16399</v>
      </c>
      <c r="VCA5" s="6" t="s">
        <v>16400</v>
      </c>
      <c r="VCB5" s="6" t="s">
        <v>16401</v>
      </c>
      <c r="VCC5" s="6" t="s">
        <v>16402</v>
      </c>
      <c r="VCD5" s="6" t="s">
        <v>16403</v>
      </c>
      <c r="VCE5" s="6" t="s">
        <v>16404</v>
      </c>
      <c r="VCF5" s="6" t="s">
        <v>16405</v>
      </c>
      <c r="VCG5" s="6" t="s">
        <v>16406</v>
      </c>
      <c r="VCH5" s="6" t="s">
        <v>16407</v>
      </c>
      <c r="VCI5" s="6" t="s">
        <v>16408</v>
      </c>
      <c r="VCJ5" s="6" t="s">
        <v>16409</v>
      </c>
      <c r="VCK5" s="6" t="s">
        <v>16410</v>
      </c>
      <c r="VCL5" s="6" t="s">
        <v>16411</v>
      </c>
      <c r="VCM5" s="6" t="s">
        <v>16412</v>
      </c>
      <c r="VCN5" s="6" t="s">
        <v>16413</v>
      </c>
      <c r="VCO5" s="6" t="s">
        <v>16414</v>
      </c>
      <c r="VCP5" s="6" t="s">
        <v>16415</v>
      </c>
      <c r="VCQ5" s="6" t="s">
        <v>16416</v>
      </c>
      <c r="VCR5" s="6" t="s">
        <v>16417</v>
      </c>
      <c r="VCS5" s="6" t="s">
        <v>16418</v>
      </c>
      <c r="VCT5" s="6" t="s">
        <v>16419</v>
      </c>
      <c r="VCU5" s="6" t="s">
        <v>16420</v>
      </c>
      <c r="VCV5" s="6" t="s">
        <v>16421</v>
      </c>
      <c r="VCW5" s="6" t="s">
        <v>16422</v>
      </c>
      <c r="VCX5" s="6" t="s">
        <v>16423</v>
      </c>
      <c r="VCY5" s="6" t="s">
        <v>16424</v>
      </c>
      <c r="VCZ5" s="6" t="s">
        <v>16425</v>
      </c>
      <c r="VDA5" s="6" t="s">
        <v>16426</v>
      </c>
      <c r="VDB5" s="6" t="s">
        <v>16427</v>
      </c>
      <c r="VDC5" s="6" t="s">
        <v>16428</v>
      </c>
      <c r="VDD5" s="6" t="s">
        <v>16429</v>
      </c>
      <c r="VDE5" s="6" t="s">
        <v>16430</v>
      </c>
      <c r="VDF5" s="6" t="s">
        <v>16431</v>
      </c>
      <c r="VDG5" s="6" t="s">
        <v>16432</v>
      </c>
      <c r="VDH5" s="6" t="s">
        <v>16433</v>
      </c>
      <c r="VDI5" s="6" t="s">
        <v>16434</v>
      </c>
      <c r="VDJ5" s="6" t="s">
        <v>16435</v>
      </c>
      <c r="VDK5" s="6" t="s">
        <v>16436</v>
      </c>
      <c r="VDL5" s="6" t="s">
        <v>16437</v>
      </c>
      <c r="VDM5" s="6" t="s">
        <v>16438</v>
      </c>
      <c r="VDN5" s="6" t="s">
        <v>16439</v>
      </c>
      <c r="VDO5" s="6" t="s">
        <v>16440</v>
      </c>
      <c r="VDP5" s="6" t="s">
        <v>16441</v>
      </c>
      <c r="VDQ5" s="6" t="s">
        <v>16442</v>
      </c>
      <c r="VDR5" s="6" t="s">
        <v>16443</v>
      </c>
      <c r="VDS5" s="6" t="s">
        <v>16444</v>
      </c>
      <c r="VDT5" s="6" t="s">
        <v>16445</v>
      </c>
      <c r="VDU5" s="6" t="s">
        <v>16446</v>
      </c>
      <c r="VDV5" s="6" t="s">
        <v>16447</v>
      </c>
      <c r="VDW5" s="6" t="s">
        <v>16448</v>
      </c>
      <c r="VDX5" s="6" t="s">
        <v>16449</v>
      </c>
      <c r="VDY5" s="6" t="s">
        <v>16450</v>
      </c>
      <c r="VDZ5" s="6" t="s">
        <v>16451</v>
      </c>
      <c r="VEA5" s="6" t="s">
        <v>16452</v>
      </c>
      <c r="VEB5" s="6" t="s">
        <v>16453</v>
      </c>
      <c r="VEC5" s="6" t="s">
        <v>16454</v>
      </c>
      <c r="VED5" s="6" t="s">
        <v>16455</v>
      </c>
      <c r="VEE5" s="6" t="s">
        <v>16456</v>
      </c>
      <c r="VEF5" s="6" t="s">
        <v>16457</v>
      </c>
      <c r="VEG5" s="6" t="s">
        <v>16458</v>
      </c>
      <c r="VEH5" s="6" t="s">
        <v>16459</v>
      </c>
      <c r="VEI5" s="6" t="s">
        <v>16460</v>
      </c>
      <c r="VEJ5" s="6" t="s">
        <v>16461</v>
      </c>
      <c r="VEK5" s="6" t="s">
        <v>16462</v>
      </c>
      <c r="VEL5" s="6" t="s">
        <v>16463</v>
      </c>
      <c r="VEM5" s="6" t="s">
        <v>16464</v>
      </c>
      <c r="VEN5" s="6" t="s">
        <v>16465</v>
      </c>
      <c r="VEO5" s="6" t="s">
        <v>16466</v>
      </c>
      <c r="VEP5" s="6" t="s">
        <v>16467</v>
      </c>
      <c r="VEQ5" s="6" t="s">
        <v>16468</v>
      </c>
      <c r="VER5" s="6" t="s">
        <v>16469</v>
      </c>
      <c r="VES5" s="6" t="s">
        <v>16470</v>
      </c>
      <c r="VET5" s="6" t="s">
        <v>16471</v>
      </c>
      <c r="VEU5" s="6" t="s">
        <v>16472</v>
      </c>
      <c r="VEV5" s="6" t="s">
        <v>16473</v>
      </c>
      <c r="VEW5" s="6" t="s">
        <v>16474</v>
      </c>
      <c r="VEX5" s="6" t="s">
        <v>16475</v>
      </c>
      <c r="VEY5" s="6" t="s">
        <v>16476</v>
      </c>
      <c r="VEZ5" s="6" t="s">
        <v>16477</v>
      </c>
      <c r="VFA5" s="6" t="s">
        <v>16478</v>
      </c>
      <c r="VFB5" s="6" t="s">
        <v>16479</v>
      </c>
      <c r="VFC5" s="6" t="s">
        <v>16480</v>
      </c>
      <c r="VFD5" s="6" t="s">
        <v>16481</v>
      </c>
      <c r="VFE5" s="6" t="s">
        <v>16482</v>
      </c>
      <c r="VFF5" s="6" t="s">
        <v>16483</v>
      </c>
      <c r="VFG5" s="6" t="s">
        <v>16484</v>
      </c>
      <c r="VFH5" s="6" t="s">
        <v>16485</v>
      </c>
      <c r="VFI5" s="6" t="s">
        <v>16486</v>
      </c>
      <c r="VFJ5" s="6" t="s">
        <v>16487</v>
      </c>
      <c r="VFK5" s="6" t="s">
        <v>16488</v>
      </c>
      <c r="VFL5" s="6" t="s">
        <v>16489</v>
      </c>
      <c r="VFM5" s="6" t="s">
        <v>16490</v>
      </c>
      <c r="VFN5" s="6" t="s">
        <v>16491</v>
      </c>
      <c r="VFO5" s="6" t="s">
        <v>16492</v>
      </c>
      <c r="VFP5" s="6" t="s">
        <v>16493</v>
      </c>
      <c r="VFQ5" s="6" t="s">
        <v>16494</v>
      </c>
      <c r="VFR5" s="6" t="s">
        <v>16495</v>
      </c>
      <c r="VFS5" s="6" t="s">
        <v>16496</v>
      </c>
      <c r="VFT5" s="6" t="s">
        <v>16497</v>
      </c>
      <c r="VFU5" s="6" t="s">
        <v>16498</v>
      </c>
      <c r="VFV5" s="6" t="s">
        <v>16499</v>
      </c>
      <c r="VFW5" s="6" t="s">
        <v>16500</v>
      </c>
      <c r="VFX5" s="6" t="s">
        <v>16501</v>
      </c>
      <c r="VFY5" s="6" t="s">
        <v>16502</v>
      </c>
      <c r="VFZ5" s="6" t="s">
        <v>16503</v>
      </c>
      <c r="VGA5" s="6" t="s">
        <v>16504</v>
      </c>
      <c r="VGB5" s="6" t="s">
        <v>16505</v>
      </c>
      <c r="VGC5" s="6" t="s">
        <v>16506</v>
      </c>
      <c r="VGD5" s="6" t="s">
        <v>16507</v>
      </c>
      <c r="VGE5" s="6" t="s">
        <v>16508</v>
      </c>
      <c r="VGF5" s="6" t="s">
        <v>16509</v>
      </c>
      <c r="VGG5" s="6" t="s">
        <v>16510</v>
      </c>
      <c r="VGH5" s="6" t="s">
        <v>16511</v>
      </c>
      <c r="VGI5" s="6" t="s">
        <v>16512</v>
      </c>
      <c r="VGJ5" s="6" t="s">
        <v>16513</v>
      </c>
      <c r="VGK5" s="6" t="s">
        <v>16514</v>
      </c>
      <c r="VGL5" s="6" t="s">
        <v>16515</v>
      </c>
      <c r="VGM5" s="6" t="s">
        <v>16516</v>
      </c>
      <c r="VGN5" s="6" t="s">
        <v>16517</v>
      </c>
      <c r="VGO5" s="6" t="s">
        <v>16518</v>
      </c>
      <c r="VGP5" s="6" t="s">
        <v>16519</v>
      </c>
      <c r="VGQ5" s="6" t="s">
        <v>16520</v>
      </c>
      <c r="VGR5" s="6" t="s">
        <v>16521</v>
      </c>
      <c r="VGS5" s="6" t="s">
        <v>16522</v>
      </c>
      <c r="VGT5" s="6" t="s">
        <v>16523</v>
      </c>
      <c r="VGU5" s="6" t="s">
        <v>16524</v>
      </c>
      <c r="VGV5" s="6" t="s">
        <v>16525</v>
      </c>
      <c r="VGW5" s="6" t="s">
        <v>16526</v>
      </c>
      <c r="VGX5" s="6" t="s">
        <v>16527</v>
      </c>
      <c r="VGY5" s="6" t="s">
        <v>16528</v>
      </c>
      <c r="VGZ5" s="6" t="s">
        <v>16529</v>
      </c>
      <c r="VHA5" s="6" t="s">
        <v>16530</v>
      </c>
      <c r="VHB5" s="6" t="s">
        <v>16531</v>
      </c>
      <c r="VHC5" s="6" t="s">
        <v>16532</v>
      </c>
      <c r="VHD5" s="6" t="s">
        <v>16533</v>
      </c>
      <c r="VHE5" s="6" t="s">
        <v>16534</v>
      </c>
      <c r="VHF5" s="6" t="s">
        <v>16535</v>
      </c>
      <c r="VHG5" s="6" t="s">
        <v>16536</v>
      </c>
      <c r="VHH5" s="6" t="s">
        <v>16537</v>
      </c>
      <c r="VHI5" s="6" t="s">
        <v>16538</v>
      </c>
      <c r="VHJ5" s="6" t="s">
        <v>16539</v>
      </c>
      <c r="VHK5" s="6" t="s">
        <v>16540</v>
      </c>
      <c r="VHL5" s="6" t="s">
        <v>16541</v>
      </c>
      <c r="VHM5" s="6" t="s">
        <v>16542</v>
      </c>
      <c r="VHN5" s="6" t="s">
        <v>16543</v>
      </c>
      <c r="VHO5" s="6" t="s">
        <v>16544</v>
      </c>
      <c r="VHP5" s="6" t="s">
        <v>16545</v>
      </c>
      <c r="VHQ5" s="6" t="s">
        <v>16546</v>
      </c>
      <c r="VHR5" s="6" t="s">
        <v>16547</v>
      </c>
      <c r="VHS5" s="6" t="s">
        <v>16548</v>
      </c>
      <c r="VHT5" s="6" t="s">
        <v>16549</v>
      </c>
      <c r="VHU5" s="6" t="s">
        <v>16550</v>
      </c>
      <c r="VHV5" s="6" t="s">
        <v>16551</v>
      </c>
      <c r="VHW5" s="6" t="s">
        <v>16552</v>
      </c>
      <c r="VHX5" s="6" t="s">
        <v>16553</v>
      </c>
      <c r="VHY5" s="6" t="s">
        <v>16554</v>
      </c>
      <c r="VHZ5" s="6" t="s">
        <v>16555</v>
      </c>
      <c r="VIA5" s="6" t="s">
        <v>16556</v>
      </c>
      <c r="VIB5" s="6" t="s">
        <v>16557</v>
      </c>
      <c r="VIC5" s="6" t="s">
        <v>16558</v>
      </c>
      <c r="VID5" s="6" t="s">
        <v>16559</v>
      </c>
      <c r="VIE5" s="6" t="s">
        <v>16560</v>
      </c>
      <c r="VIF5" s="6" t="s">
        <v>16561</v>
      </c>
      <c r="VIG5" s="6" t="s">
        <v>16562</v>
      </c>
      <c r="VIH5" s="6" t="s">
        <v>16563</v>
      </c>
      <c r="VII5" s="6" t="s">
        <v>16564</v>
      </c>
      <c r="VIJ5" s="6" t="s">
        <v>16565</v>
      </c>
      <c r="VIK5" s="6" t="s">
        <v>16566</v>
      </c>
      <c r="VIL5" s="6" t="s">
        <v>16567</v>
      </c>
      <c r="VIM5" s="6" t="s">
        <v>16568</v>
      </c>
      <c r="VIN5" s="6" t="s">
        <v>16569</v>
      </c>
      <c r="VIO5" s="6" t="s">
        <v>16570</v>
      </c>
      <c r="VIP5" s="6" t="s">
        <v>16571</v>
      </c>
      <c r="VIQ5" s="6" t="s">
        <v>16572</v>
      </c>
      <c r="VIR5" s="6" t="s">
        <v>16573</v>
      </c>
      <c r="VIS5" s="6" t="s">
        <v>16574</v>
      </c>
      <c r="VIT5" s="6" t="s">
        <v>16575</v>
      </c>
      <c r="VIU5" s="6" t="s">
        <v>16576</v>
      </c>
      <c r="VIV5" s="6" t="s">
        <v>16577</v>
      </c>
      <c r="VIW5" s="6" t="s">
        <v>16578</v>
      </c>
      <c r="VIX5" s="6" t="s">
        <v>16579</v>
      </c>
      <c r="VIY5" s="6" t="s">
        <v>16580</v>
      </c>
      <c r="VIZ5" s="6" t="s">
        <v>16581</v>
      </c>
      <c r="VJA5" s="6" t="s">
        <v>16582</v>
      </c>
      <c r="VJB5" s="6" t="s">
        <v>16583</v>
      </c>
      <c r="VJC5" s="6" t="s">
        <v>16584</v>
      </c>
      <c r="VJD5" s="6" t="s">
        <v>16585</v>
      </c>
      <c r="VJE5" s="6" t="s">
        <v>16586</v>
      </c>
      <c r="VJF5" s="6" t="s">
        <v>16587</v>
      </c>
      <c r="VJG5" s="6" t="s">
        <v>16588</v>
      </c>
      <c r="VJH5" s="6" t="s">
        <v>16589</v>
      </c>
      <c r="VJI5" s="6" t="s">
        <v>16590</v>
      </c>
      <c r="VJJ5" s="6" t="s">
        <v>16591</v>
      </c>
      <c r="VJK5" s="6" t="s">
        <v>16592</v>
      </c>
      <c r="VJL5" s="6" t="s">
        <v>16593</v>
      </c>
      <c r="VJM5" s="6" t="s">
        <v>16594</v>
      </c>
      <c r="VJN5" s="6" t="s">
        <v>16595</v>
      </c>
      <c r="VJO5" s="6" t="s">
        <v>16596</v>
      </c>
      <c r="VJP5" s="6" t="s">
        <v>16597</v>
      </c>
      <c r="VJQ5" s="6" t="s">
        <v>16598</v>
      </c>
      <c r="VJR5" s="6" t="s">
        <v>16599</v>
      </c>
      <c r="VJS5" s="6" t="s">
        <v>16600</v>
      </c>
      <c r="VJT5" s="6" t="s">
        <v>16601</v>
      </c>
      <c r="VJU5" s="6" t="s">
        <v>16602</v>
      </c>
      <c r="VJV5" s="6" t="s">
        <v>16603</v>
      </c>
      <c r="VJW5" s="6" t="s">
        <v>16604</v>
      </c>
      <c r="VJX5" s="6" t="s">
        <v>16605</v>
      </c>
      <c r="VJY5" s="6" t="s">
        <v>16606</v>
      </c>
      <c r="VJZ5" s="6" t="s">
        <v>16607</v>
      </c>
      <c r="VKA5" s="6" t="s">
        <v>16608</v>
      </c>
      <c r="VKB5" s="6" t="s">
        <v>16609</v>
      </c>
      <c r="VKC5" s="6" t="s">
        <v>16610</v>
      </c>
      <c r="VKD5" s="6" t="s">
        <v>16611</v>
      </c>
      <c r="VKE5" s="6" t="s">
        <v>16612</v>
      </c>
      <c r="VKF5" s="6" t="s">
        <v>16613</v>
      </c>
      <c r="VKG5" s="6" t="s">
        <v>16614</v>
      </c>
      <c r="VKH5" s="6" t="s">
        <v>16615</v>
      </c>
      <c r="VKI5" s="6" t="s">
        <v>16616</v>
      </c>
      <c r="VKJ5" s="6" t="s">
        <v>16617</v>
      </c>
      <c r="VKK5" s="6" t="s">
        <v>16618</v>
      </c>
      <c r="VKL5" s="6" t="s">
        <v>16619</v>
      </c>
      <c r="VKM5" s="6" t="s">
        <v>16620</v>
      </c>
      <c r="VKN5" s="6" t="s">
        <v>16621</v>
      </c>
      <c r="VKO5" s="6" t="s">
        <v>16622</v>
      </c>
      <c r="VKP5" s="6" t="s">
        <v>16623</v>
      </c>
      <c r="VKQ5" s="6" t="s">
        <v>16624</v>
      </c>
      <c r="VKR5" s="6" t="s">
        <v>16625</v>
      </c>
      <c r="VKS5" s="6" t="s">
        <v>16626</v>
      </c>
      <c r="VKT5" s="6" t="s">
        <v>16627</v>
      </c>
      <c r="VKU5" s="6" t="s">
        <v>16628</v>
      </c>
      <c r="VKV5" s="6" t="s">
        <v>16629</v>
      </c>
      <c r="VKW5" s="6" t="s">
        <v>16630</v>
      </c>
      <c r="VKX5" s="6" t="s">
        <v>16631</v>
      </c>
      <c r="VKY5" s="6" t="s">
        <v>16632</v>
      </c>
      <c r="VKZ5" s="6" t="s">
        <v>16633</v>
      </c>
      <c r="VLA5" s="6" t="s">
        <v>16634</v>
      </c>
      <c r="VLB5" s="6" t="s">
        <v>16635</v>
      </c>
      <c r="VLC5" s="6" t="s">
        <v>16636</v>
      </c>
      <c r="VLD5" s="6" t="s">
        <v>16637</v>
      </c>
      <c r="VLE5" s="6" t="s">
        <v>16638</v>
      </c>
      <c r="VLF5" s="6" t="s">
        <v>16639</v>
      </c>
      <c r="VLG5" s="6" t="s">
        <v>16640</v>
      </c>
      <c r="VLH5" s="6" t="s">
        <v>16641</v>
      </c>
      <c r="VLI5" s="6" t="s">
        <v>16642</v>
      </c>
      <c r="VLJ5" s="6" t="s">
        <v>16643</v>
      </c>
      <c r="VLK5" s="6" t="s">
        <v>16644</v>
      </c>
      <c r="VLL5" s="6" t="s">
        <v>16645</v>
      </c>
      <c r="VLM5" s="6" t="s">
        <v>16646</v>
      </c>
      <c r="VLN5" s="6" t="s">
        <v>16647</v>
      </c>
      <c r="VLO5" s="6" t="s">
        <v>16648</v>
      </c>
      <c r="VLP5" s="6" t="s">
        <v>16649</v>
      </c>
      <c r="VLQ5" s="6" t="s">
        <v>16650</v>
      </c>
      <c r="VLR5" s="6" t="s">
        <v>16651</v>
      </c>
      <c r="VLS5" s="6" t="s">
        <v>16652</v>
      </c>
      <c r="VLT5" s="6" t="s">
        <v>16653</v>
      </c>
      <c r="VLU5" s="6" t="s">
        <v>16654</v>
      </c>
      <c r="VLV5" s="6" t="s">
        <v>16655</v>
      </c>
      <c r="VLW5" s="6" t="s">
        <v>16656</v>
      </c>
      <c r="VLX5" s="6" t="s">
        <v>16657</v>
      </c>
      <c r="VLY5" s="6" t="s">
        <v>16658</v>
      </c>
      <c r="VLZ5" s="6" t="s">
        <v>16659</v>
      </c>
      <c r="VMA5" s="6" t="s">
        <v>16660</v>
      </c>
      <c r="VMB5" s="6" t="s">
        <v>16661</v>
      </c>
      <c r="VMC5" s="6" t="s">
        <v>16662</v>
      </c>
      <c r="VMD5" s="6" t="s">
        <v>16663</v>
      </c>
      <c r="VME5" s="6" t="s">
        <v>16664</v>
      </c>
      <c r="VMF5" s="6" t="s">
        <v>16665</v>
      </c>
      <c r="VMG5" s="6" t="s">
        <v>16666</v>
      </c>
      <c r="VMH5" s="6" t="s">
        <v>16667</v>
      </c>
      <c r="VMI5" s="6" t="s">
        <v>16668</v>
      </c>
      <c r="VMJ5" s="6" t="s">
        <v>16669</v>
      </c>
      <c r="VMK5" s="6" t="s">
        <v>16670</v>
      </c>
      <c r="VML5" s="6" t="s">
        <v>16671</v>
      </c>
      <c r="VMM5" s="6" t="s">
        <v>16672</v>
      </c>
      <c r="VMN5" s="6" t="s">
        <v>16673</v>
      </c>
      <c r="VMO5" s="6" t="s">
        <v>16674</v>
      </c>
      <c r="VMP5" s="6" t="s">
        <v>16675</v>
      </c>
      <c r="VMQ5" s="6" t="s">
        <v>16676</v>
      </c>
      <c r="VMR5" s="6" t="s">
        <v>16677</v>
      </c>
      <c r="VMS5" s="6" t="s">
        <v>16678</v>
      </c>
      <c r="VMT5" s="6" t="s">
        <v>16679</v>
      </c>
      <c r="VMU5" s="6" t="s">
        <v>16680</v>
      </c>
      <c r="VMV5" s="6" t="s">
        <v>16681</v>
      </c>
      <c r="VMW5" s="6" t="s">
        <v>16682</v>
      </c>
      <c r="VMX5" s="6" t="s">
        <v>16683</v>
      </c>
      <c r="VMY5" s="6" t="s">
        <v>16684</v>
      </c>
      <c r="VMZ5" s="6" t="s">
        <v>16685</v>
      </c>
      <c r="VNA5" s="6" t="s">
        <v>16686</v>
      </c>
      <c r="VNB5" s="6" t="s">
        <v>16687</v>
      </c>
      <c r="VNC5" s="6" t="s">
        <v>16688</v>
      </c>
      <c r="VND5" s="6" t="s">
        <v>16689</v>
      </c>
      <c r="VNE5" s="6" t="s">
        <v>16690</v>
      </c>
      <c r="VNF5" s="6" t="s">
        <v>16691</v>
      </c>
      <c r="VNG5" s="6" t="s">
        <v>16692</v>
      </c>
      <c r="VNH5" s="6" t="s">
        <v>16693</v>
      </c>
      <c r="VNI5" s="6" t="s">
        <v>16694</v>
      </c>
      <c r="VNJ5" s="6" t="s">
        <v>16695</v>
      </c>
      <c r="VNK5" s="6" t="s">
        <v>16696</v>
      </c>
      <c r="VNL5" s="6" t="s">
        <v>16697</v>
      </c>
      <c r="VNM5" s="6" t="s">
        <v>16698</v>
      </c>
      <c r="VNN5" s="6" t="s">
        <v>16699</v>
      </c>
      <c r="VNO5" s="6" t="s">
        <v>16700</v>
      </c>
      <c r="VNP5" s="6" t="s">
        <v>16701</v>
      </c>
      <c r="VNQ5" s="6" t="s">
        <v>16702</v>
      </c>
      <c r="VNR5" s="6" t="s">
        <v>16703</v>
      </c>
      <c r="VNS5" s="6" t="s">
        <v>16704</v>
      </c>
      <c r="VNT5" s="6" t="s">
        <v>16705</v>
      </c>
      <c r="VNU5" s="6" t="s">
        <v>16706</v>
      </c>
      <c r="VNV5" s="6" t="s">
        <v>16707</v>
      </c>
      <c r="VNW5" s="6" t="s">
        <v>16708</v>
      </c>
      <c r="VNX5" s="6" t="s">
        <v>16709</v>
      </c>
      <c r="VNY5" s="6" t="s">
        <v>16710</v>
      </c>
      <c r="VNZ5" s="6" t="s">
        <v>16711</v>
      </c>
      <c r="VOA5" s="6" t="s">
        <v>16712</v>
      </c>
      <c r="VOB5" s="6" t="s">
        <v>16713</v>
      </c>
      <c r="VOC5" s="6" t="s">
        <v>16714</v>
      </c>
      <c r="VOD5" s="6" t="s">
        <v>16715</v>
      </c>
      <c r="VOE5" s="6" t="s">
        <v>16716</v>
      </c>
      <c r="VOF5" s="6" t="s">
        <v>16717</v>
      </c>
      <c r="VOG5" s="6" t="s">
        <v>16718</v>
      </c>
      <c r="VOH5" s="6" t="s">
        <v>16719</v>
      </c>
      <c r="VOI5" s="6" t="s">
        <v>16720</v>
      </c>
      <c r="VOJ5" s="6" t="s">
        <v>16721</v>
      </c>
      <c r="VOK5" s="6" t="s">
        <v>16722</v>
      </c>
      <c r="VOL5" s="6" t="s">
        <v>16723</v>
      </c>
      <c r="VOM5" s="6" t="s">
        <v>16724</v>
      </c>
      <c r="VON5" s="6" t="s">
        <v>16725</v>
      </c>
      <c r="VOO5" s="6" t="s">
        <v>16726</v>
      </c>
      <c r="VOP5" s="6" t="s">
        <v>16727</v>
      </c>
      <c r="VOQ5" s="6" t="s">
        <v>16728</v>
      </c>
      <c r="VOR5" s="6" t="s">
        <v>16729</v>
      </c>
      <c r="VOS5" s="6" t="s">
        <v>16730</v>
      </c>
      <c r="VOT5" s="6" t="s">
        <v>16731</v>
      </c>
      <c r="VOU5" s="6" t="s">
        <v>16732</v>
      </c>
      <c r="VOV5" s="6" t="s">
        <v>16733</v>
      </c>
      <c r="VOW5" s="6" t="s">
        <v>16734</v>
      </c>
      <c r="VOX5" s="6" t="s">
        <v>16735</v>
      </c>
      <c r="VOY5" s="6" t="s">
        <v>16736</v>
      </c>
      <c r="VOZ5" s="6" t="s">
        <v>16737</v>
      </c>
      <c r="VPA5" s="6" t="s">
        <v>16738</v>
      </c>
      <c r="VPB5" s="6" t="s">
        <v>16739</v>
      </c>
      <c r="VPC5" s="6" t="s">
        <v>16740</v>
      </c>
      <c r="VPD5" s="6" t="s">
        <v>16741</v>
      </c>
      <c r="VPE5" s="6" t="s">
        <v>16742</v>
      </c>
      <c r="VPF5" s="6" t="s">
        <v>16743</v>
      </c>
      <c r="VPG5" s="6" t="s">
        <v>16744</v>
      </c>
      <c r="VPH5" s="6" t="s">
        <v>16745</v>
      </c>
      <c r="VPI5" s="6" t="s">
        <v>16746</v>
      </c>
      <c r="VPJ5" s="6" t="s">
        <v>16747</v>
      </c>
      <c r="VPK5" s="6" t="s">
        <v>16748</v>
      </c>
      <c r="VPL5" s="6" t="s">
        <v>16749</v>
      </c>
      <c r="VPM5" s="6" t="s">
        <v>16750</v>
      </c>
      <c r="VPN5" s="6" t="s">
        <v>16751</v>
      </c>
      <c r="VPO5" s="6" t="s">
        <v>16752</v>
      </c>
      <c r="VPP5" s="6" t="s">
        <v>16753</v>
      </c>
      <c r="VPQ5" s="6" t="s">
        <v>16754</v>
      </c>
      <c r="VPR5" s="6" t="s">
        <v>16755</v>
      </c>
      <c r="VPS5" s="6" t="s">
        <v>16756</v>
      </c>
      <c r="VPT5" s="6" t="s">
        <v>16757</v>
      </c>
      <c r="VPU5" s="6" t="s">
        <v>16758</v>
      </c>
      <c r="VPV5" s="6" t="s">
        <v>16759</v>
      </c>
      <c r="VPW5" s="6" t="s">
        <v>16760</v>
      </c>
      <c r="VPX5" s="6" t="s">
        <v>16761</v>
      </c>
      <c r="VPY5" s="6" t="s">
        <v>16762</v>
      </c>
      <c r="VPZ5" s="6" t="s">
        <v>16763</v>
      </c>
      <c r="VQA5" s="6" t="s">
        <v>16764</v>
      </c>
      <c r="VQB5" s="6" t="s">
        <v>16765</v>
      </c>
      <c r="VQC5" s="6" t="s">
        <v>16766</v>
      </c>
      <c r="VQD5" s="6" t="s">
        <v>16767</v>
      </c>
      <c r="VQE5" s="6" t="s">
        <v>16768</v>
      </c>
      <c r="VQF5" s="6" t="s">
        <v>16769</v>
      </c>
      <c r="VQG5" s="6" t="s">
        <v>16770</v>
      </c>
      <c r="VQH5" s="6" t="s">
        <v>16771</v>
      </c>
      <c r="VQI5" s="6" t="s">
        <v>16772</v>
      </c>
      <c r="VQJ5" s="6" t="s">
        <v>16773</v>
      </c>
      <c r="VQK5" s="6" t="s">
        <v>16774</v>
      </c>
      <c r="VQL5" s="6" t="s">
        <v>16775</v>
      </c>
      <c r="VQM5" s="6" t="s">
        <v>16776</v>
      </c>
      <c r="VQN5" s="6" t="s">
        <v>16777</v>
      </c>
      <c r="VQO5" s="6" t="s">
        <v>16778</v>
      </c>
      <c r="VQP5" s="6" t="s">
        <v>16779</v>
      </c>
      <c r="VQQ5" s="6" t="s">
        <v>16780</v>
      </c>
      <c r="VQR5" s="6" t="s">
        <v>16781</v>
      </c>
      <c r="VQS5" s="6" t="s">
        <v>16782</v>
      </c>
      <c r="VQT5" s="6" t="s">
        <v>16783</v>
      </c>
      <c r="VQU5" s="6" t="s">
        <v>16784</v>
      </c>
      <c r="VQV5" s="6" t="s">
        <v>16785</v>
      </c>
      <c r="VQW5" s="6" t="s">
        <v>16786</v>
      </c>
      <c r="VQX5" s="6" t="s">
        <v>16787</v>
      </c>
      <c r="VQY5" s="6" t="s">
        <v>16788</v>
      </c>
      <c r="VQZ5" s="6" t="s">
        <v>16789</v>
      </c>
      <c r="VRA5" s="6" t="s">
        <v>16790</v>
      </c>
      <c r="VRB5" s="6" t="s">
        <v>16791</v>
      </c>
      <c r="VRC5" s="6" t="s">
        <v>16792</v>
      </c>
      <c r="VRD5" s="6" t="s">
        <v>16793</v>
      </c>
      <c r="VRE5" s="6" t="s">
        <v>16794</v>
      </c>
      <c r="VRF5" s="6" t="s">
        <v>16795</v>
      </c>
      <c r="VRG5" s="6" t="s">
        <v>16796</v>
      </c>
      <c r="VRH5" s="6" t="s">
        <v>16797</v>
      </c>
      <c r="VRI5" s="6" t="s">
        <v>16798</v>
      </c>
      <c r="VRJ5" s="6" t="s">
        <v>16799</v>
      </c>
      <c r="VRK5" s="6" t="s">
        <v>16800</v>
      </c>
      <c r="VRL5" s="6" t="s">
        <v>16801</v>
      </c>
      <c r="VRM5" s="6" t="s">
        <v>16802</v>
      </c>
      <c r="VRN5" s="6" t="s">
        <v>16803</v>
      </c>
      <c r="VRO5" s="6" t="s">
        <v>16804</v>
      </c>
      <c r="VRP5" s="6" t="s">
        <v>16805</v>
      </c>
      <c r="VRQ5" s="6" t="s">
        <v>16806</v>
      </c>
      <c r="VRR5" s="6" t="s">
        <v>16807</v>
      </c>
      <c r="VRS5" s="6" t="s">
        <v>16808</v>
      </c>
      <c r="VRT5" s="6" t="s">
        <v>16809</v>
      </c>
      <c r="VRU5" s="6" t="s">
        <v>16810</v>
      </c>
      <c r="VRV5" s="6" t="s">
        <v>16811</v>
      </c>
      <c r="VRW5" s="6" t="s">
        <v>16812</v>
      </c>
      <c r="VRX5" s="6" t="s">
        <v>16813</v>
      </c>
      <c r="VRY5" s="6" t="s">
        <v>16814</v>
      </c>
      <c r="VRZ5" s="6" t="s">
        <v>16815</v>
      </c>
      <c r="VSA5" s="6" t="s">
        <v>16816</v>
      </c>
      <c r="VSB5" s="6" t="s">
        <v>16817</v>
      </c>
      <c r="VSC5" s="6" t="s">
        <v>16818</v>
      </c>
      <c r="VSD5" s="6" t="s">
        <v>16819</v>
      </c>
      <c r="VSE5" s="6" t="s">
        <v>16820</v>
      </c>
      <c r="VSF5" s="6" t="s">
        <v>16821</v>
      </c>
      <c r="VSG5" s="6" t="s">
        <v>16822</v>
      </c>
      <c r="VSH5" s="6" t="s">
        <v>16823</v>
      </c>
      <c r="VSI5" s="6" t="s">
        <v>16824</v>
      </c>
      <c r="VSJ5" s="6" t="s">
        <v>16825</v>
      </c>
      <c r="VSK5" s="6" t="s">
        <v>16826</v>
      </c>
      <c r="VSL5" s="6" t="s">
        <v>16827</v>
      </c>
      <c r="VSM5" s="6" t="s">
        <v>16828</v>
      </c>
      <c r="VSN5" s="6" t="s">
        <v>16829</v>
      </c>
      <c r="VSO5" s="6" t="s">
        <v>16830</v>
      </c>
      <c r="VSP5" s="6" t="s">
        <v>16831</v>
      </c>
      <c r="VSQ5" s="6" t="s">
        <v>16832</v>
      </c>
      <c r="VSR5" s="6" t="s">
        <v>16833</v>
      </c>
      <c r="VSS5" s="6" t="s">
        <v>16834</v>
      </c>
      <c r="VST5" s="6" t="s">
        <v>16835</v>
      </c>
      <c r="VSU5" s="6" t="s">
        <v>16836</v>
      </c>
      <c r="VSV5" s="6" t="s">
        <v>16837</v>
      </c>
      <c r="VSW5" s="6" t="s">
        <v>16838</v>
      </c>
      <c r="VSX5" s="6" t="s">
        <v>16839</v>
      </c>
      <c r="VSY5" s="6" t="s">
        <v>16840</v>
      </c>
      <c r="VSZ5" s="6" t="s">
        <v>16841</v>
      </c>
      <c r="VTA5" s="6" t="s">
        <v>16842</v>
      </c>
      <c r="VTB5" s="6" t="s">
        <v>16843</v>
      </c>
      <c r="VTC5" s="6" t="s">
        <v>16844</v>
      </c>
      <c r="VTD5" s="6" t="s">
        <v>16845</v>
      </c>
      <c r="VTE5" s="6" t="s">
        <v>16846</v>
      </c>
      <c r="VTF5" s="6" t="s">
        <v>16847</v>
      </c>
      <c r="VTG5" s="6" t="s">
        <v>16848</v>
      </c>
      <c r="VTH5" s="6" t="s">
        <v>16849</v>
      </c>
      <c r="VTI5" s="6" t="s">
        <v>16850</v>
      </c>
      <c r="VTJ5" s="6" t="s">
        <v>16851</v>
      </c>
      <c r="VTK5" s="6" t="s">
        <v>16852</v>
      </c>
      <c r="VTL5" s="6" t="s">
        <v>16853</v>
      </c>
      <c r="VTM5" s="6" t="s">
        <v>16854</v>
      </c>
      <c r="VTN5" s="6" t="s">
        <v>16855</v>
      </c>
      <c r="VTO5" s="6" t="s">
        <v>16856</v>
      </c>
      <c r="VTP5" s="6" t="s">
        <v>16857</v>
      </c>
      <c r="VTQ5" s="6" t="s">
        <v>16858</v>
      </c>
      <c r="VTR5" s="6" t="s">
        <v>16859</v>
      </c>
      <c r="VTS5" s="6" t="s">
        <v>16860</v>
      </c>
      <c r="VTT5" s="6" t="s">
        <v>16861</v>
      </c>
      <c r="VTU5" s="6" t="s">
        <v>16862</v>
      </c>
      <c r="VTV5" s="6" t="s">
        <v>16863</v>
      </c>
      <c r="VTW5" s="6" t="s">
        <v>16864</v>
      </c>
      <c r="VTX5" s="6" t="s">
        <v>16865</v>
      </c>
      <c r="VTY5" s="6" t="s">
        <v>16866</v>
      </c>
      <c r="VTZ5" s="6" t="s">
        <v>16867</v>
      </c>
      <c r="VUA5" s="6" t="s">
        <v>16868</v>
      </c>
      <c r="VUB5" s="6" t="s">
        <v>16869</v>
      </c>
      <c r="VUC5" s="6" t="s">
        <v>16870</v>
      </c>
      <c r="VUD5" s="6" t="s">
        <v>16871</v>
      </c>
      <c r="VUE5" s="6" t="s">
        <v>16872</v>
      </c>
      <c r="VUF5" s="6" t="s">
        <v>16873</v>
      </c>
      <c r="VUG5" s="6" t="s">
        <v>16874</v>
      </c>
      <c r="VUH5" s="6" t="s">
        <v>16875</v>
      </c>
      <c r="VUI5" s="6" t="s">
        <v>16876</v>
      </c>
      <c r="VUJ5" s="6" t="s">
        <v>16877</v>
      </c>
      <c r="VUK5" s="6" t="s">
        <v>16878</v>
      </c>
      <c r="VUL5" s="6" t="s">
        <v>16879</v>
      </c>
      <c r="VUM5" s="6" t="s">
        <v>16880</v>
      </c>
      <c r="VUN5" s="6" t="s">
        <v>16881</v>
      </c>
      <c r="VUO5" s="6" t="s">
        <v>16882</v>
      </c>
      <c r="VUP5" s="6" t="s">
        <v>16883</v>
      </c>
      <c r="VUQ5" s="6" t="s">
        <v>16884</v>
      </c>
      <c r="VUR5" s="6" t="s">
        <v>16885</v>
      </c>
      <c r="VUS5" s="6" t="s">
        <v>16886</v>
      </c>
      <c r="VUT5" s="6" t="s">
        <v>16887</v>
      </c>
      <c r="VUU5" s="6" t="s">
        <v>16888</v>
      </c>
      <c r="VUV5" s="6" t="s">
        <v>16889</v>
      </c>
      <c r="VUW5" s="6" t="s">
        <v>16890</v>
      </c>
      <c r="VUX5" s="6" t="s">
        <v>16891</v>
      </c>
      <c r="VUY5" s="6" t="s">
        <v>16892</v>
      </c>
      <c r="VUZ5" s="6" t="s">
        <v>16893</v>
      </c>
      <c r="VVA5" s="6" t="s">
        <v>16894</v>
      </c>
      <c r="VVB5" s="6" t="s">
        <v>16895</v>
      </c>
      <c r="VVC5" s="6" t="s">
        <v>16896</v>
      </c>
      <c r="VVD5" s="6" t="s">
        <v>16897</v>
      </c>
      <c r="VVE5" s="6" t="s">
        <v>16898</v>
      </c>
      <c r="VVF5" s="6" t="s">
        <v>16899</v>
      </c>
      <c r="VVG5" s="6" t="s">
        <v>16900</v>
      </c>
      <c r="VVH5" s="6" t="s">
        <v>16901</v>
      </c>
      <c r="VVI5" s="6" t="s">
        <v>16902</v>
      </c>
      <c r="VVJ5" s="6" t="s">
        <v>16903</v>
      </c>
      <c r="VVK5" s="6" t="s">
        <v>16904</v>
      </c>
      <c r="VVL5" s="6" t="s">
        <v>16905</v>
      </c>
      <c r="VVM5" s="6" t="s">
        <v>16906</v>
      </c>
      <c r="VVN5" s="6" t="s">
        <v>16907</v>
      </c>
      <c r="VVO5" s="6" t="s">
        <v>16908</v>
      </c>
      <c r="VVP5" s="6" t="s">
        <v>16909</v>
      </c>
      <c r="VVQ5" s="6" t="s">
        <v>16910</v>
      </c>
      <c r="VVR5" s="6" t="s">
        <v>16911</v>
      </c>
      <c r="VVS5" s="6" t="s">
        <v>16912</v>
      </c>
      <c r="VVT5" s="6" t="s">
        <v>16913</v>
      </c>
      <c r="VVU5" s="6" t="s">
        <v>16914</v>
      </c>
      <c r="VVV5" s="6" t="s">
        <v>16915</v>
      </c>
      <c r="VVW5" s="6" t="s">
        <v>16916</v>
      </c>
      <c r="VVX5" s="6" t="s">
        <v>16917</v>
      </c>
      <c r="VVY5" s="6" t="s">
        <v>16918</v>
      </c>
      <c r="VVZ5" s="6" t="s">
        <v>16919</v>
      </c>
      <c r="VWA5" s="6" t="s">
        <v>16920</v>
      </c>
      <c r="VWB5" s="6" t="s">
        <v>16921</v>
      </c>
      <c r="VWC5" s="6" t="s">
        <v>16922</v>
      </c>
      <c r="VWD5" s="6" t="s">
        <v>16923</v>
      </c>
      <c r="VWE5" s="6" t="s">
        <v>16924</v>
      </c>
      <c r="VWF5" s="6" t="s">
        <v>16925</v>
      </c>
      <c r="VWG5" s="6" t="s">
        <v>16926</v>
      </c>
      <c r="VWH5" s="6" t="s">
        <v>16927</v>
      </c>
      <c r="VWI5" s="6" t="s">
        <v>16928</v>
      </c>
      <c r="VWJ5" s="6" t="s">
        <v>16929</v>
      </c>
      <c r="VWK5" s="6" t="s">
        <v>16930</v>
      </c>
      <c r="VWL5" s="6" t="s">
        <v>16931</v>
      </c>
      <c r="VWM5" s="6" t="s">
        <v>16932</v>
      </c>
      <c r="VWN5" s="6" t="s">
        <v>16933</v>
      </c>
      <c r="VWO5" s="6" t="s">
        <v>16934</v>
      </c>
      <c r="VWP5" s="6" t="s">
        <v>16935</v>
      </c>
      <c r="VWQ5" s="6" t="s">
        <v>16936</v>
      </c>
      <c r="VWR5" s="6" t="s">
        <v>16937</v>
      </c>
      <c r="VWS5" s="6" t="s">
        <v>16938</v>
      </c>
      <c r="VWT5" s="6" t="s">
        <v>16939</v>
      </c>
      <c r="VWU5" s="6" t="s">
        <v>16940</v>
      </c>
      <c r="VWV5" s="6" t="s">
        <v>16941</v>
      </c>
      <c r="VWW5" s="6" t="s">
        <v>16942</v>
      </c>
      <c r="VWX5" s="6" t="s">
        <v>16943</v>
      </c>
      <c r="VWY5" s="6" t="s">
        <v>16944</v>
      </c>
      <c r="VWZ5" s="6" t="s">
        <v>16945</v>
      </c>
      <c r="VXA5" s="6" t="s">
        <v>16946</v>
      </c>
      <c r="VXB5" s="6" t="s">
        <v>16947</v>
      </c>
      <c r="VXC5" s="6" t="s">
        <v>16948</v>
      </c>
      <c r="VXD5" s="6" t="s">
        <v>16949</v>
      </c>
      <c r="VXE5" s="6" t="s">
        <v>16950</v>
      </c>
      <c r="VXF5" s="6" t="s">
        <v>16951</v>
      </c>
      <c r="VXG5" s="6" t="s">
        <v>16952</v>
      </c>
      <c r="VXH5" s="6" t="s">
        <v>16953</v>
      </c>
      <c r="VXI5" s="6" t="s">
        <v>16954</v>
      </c>
      <c r="VXJ5" s="6" t="s">
        <v>16955</v>
      </c>
      <c r="VXK5" s="6" t="s">
        <v>16956</v>
      </c>
      <c r="VXL5" s="6" t="s">
        <v>16957</v>
      </c>
      <c r="VXM5" s="6" t="s">
        <v>16958</v>
      </c>
      <c r="VXN5" s="6" t="s">
        <v>16959</v>
      </c>
      <c r="VXO5" s="6" t="s">
        <v>16960</v>
      </c>
      <c r="VXP5" s="6" t="s">
        <v>16961</v>
      </c>
      <c r="VXQ5" s="6" t="s">
        <v>16962</v>
      </c>
      <c r="VXR5" s="6" t="s">
        <v>16963</v>
      </c>
      <c r="VXS5" s="6" t="s">
        <v>16964</v>
      </c>
      <c r="VXT5" s="6" t="s">
        <v>16965</v>
      </c>
      <c r="VXU5" s="6" t="s">
        <v>16966</v>
      </c>
      <c r="VXV5" s="6" t="s">
        <v>16967</v>
      </c>
      <c r="VXW5" s="6" t="s">
        <v>16968</v>
      </c>
      <c r="VXX5" s="6" t="s">
        <v>16969</v>
      </c>
      <c r="VXY5" s="6" t="s">
        <v>16970</v>
      </c>
      <c r="VXZ5" s="6" t="s">
        <v>16971</v>
      </c>
      <c r="VYA5" s="6" t="s">
        <v>16972</v>
      </c>
      <c r="VYB5" s="6" t="s">
        <v>16973</v>
      </c>
      <c r="VYC5" s="6" t="s">
        <v>16974</v>
      </c>
      <c r="VYD5" s="6" t="s">
        <v>16975</v>
      </c>
      <c r="VYE5" s="6" t="s">
        <v>16976</v>
      </c>
      <c r="VYF5" s="6" t="s">
        <v>16977</v>
      </c>
      <c r="VYG5" s="6" t="s">
        <v>16978</v>
      </c>
      <c r="VYH5" s="6" t="s">
        <v>16979</v>
      </c>
      <c r="VYI5" s="6" t="s">
        <v>16980</v>
      </c>
      <c r="VYJ5" s="6" t="s">
        <v>16981</v>
      </c>
      <c r="VYK5" s="6" t="s">
        <v>16982</v>
      </c>
      <c r="VYL5" s="6" t="s">
        <v>16983</v>
      </c>
      <c r="VYM5" s="6" t="s">
        <v>16984</v>
      </c>
      <c r="VYN5" s="6" t="s">
        <v>16985</v>
      </c>
      <c r="VYO5" s="6" t="s">
        <v>16986</v>
      </c>
      <c r="VYP5" s="6" t="s">
        <v>16987</v>
      </c>
      <c r="VYQ5" s="6" t="s">
        <v>16988</v>
      </c>
      <c r="VYR5" s="6" t="s">
        <v>16989</v>
      </c>
      <c r="VYS5" s="6" t="s">
        <v>16990</v>
      </c>
      <c r="VYT5" s="6" t="s">
        <v>16991</v>
      </c>
      <c r="VYU5" s="6" t="s">
        <v>16992</v>
      </c>
      <c r="VYV5" s="6" t="s">
        <v>16993</v>
      </c>
      <c r="VYW5" s="6" t="s">
        <v>16994</v>
      </c>
      <c r="VYX5" s="6" t="s">
        <v>16995</v>
      </c>
      <c r="VYY5" s="6" t="s">
        <v>16996</v>
      </c>
      <c r="VYZ5" s="6" t="s">
        <v>16997</v>
      </c>
      <c r="VZA5" s="6" t="s">
        <v>16998</v>
      </c>
      <c r="VZB5" s="6" t="s">
        <v>16999</v>
      </c>
      <c r="VZC5" s="6" t="s">
        <v>17000</v>
      </c>
      <c r="VZD5" s="6" t="s">
        <v>17001</v>
      </c>
      <c r="VZE5" s="6" t="s">
        <v>17002</v>
      </c>
      <c r="VZF5" s="6" t="s">
        <v>17003</v>
      </c>
      <c r="VZG5" s="6" t="s">
        <v>17004</v>
      </c>
      <c r="VZH5" s="6" t="s">
        <v>17005</v>
      </c>
      <c r="VZI5" s="6" t="s">
        <v>17006</v>
      </c>
      <c r="VZJ5" s="6" t="s">
        <v>17007</v>
      </c>
      <c r="VZK5" s="6" t="s">
        <v>17008</v>
      </c>
      <c r="VZL5" s="6" t="s">
        <v>17009</v>
      </c>
      <c r="VZM5" s="6" t="s">
        <v>17010</v>
      </c>
      <c r="VZN5" s="6" t="s">
        <v>17011</v>
      </c>
      <c r="VZO5" s="6" t="s">
        <v>17012</v>
      </c>
      <c r="VZP5" s="6" t="s">
        <v>17013</v>
      </c>
      <c r="VZQ5" s="6" t="s">
        <v>17014</v>
      </c>
      <c r="VZR5" s="6" t="s">
        <v>17015</v>
      </c>
      <c r="VZS5" s="6" t="s">
        <v>17016</v>
      </c>
      <c r="VZT5" s="6" t="s">
        <v>17017</v>
      </c>
      <c r="VZU5" s="6" t="s">
        <v>17018</v>
      </c>
      <c r="VZV5" s="6" t="s">
        <v>17019</v>
      </c>
      <c r="VZW5" s="6" t="s">
        <v>17020</v>
      </c>
      <c r="VZX5" s="6" t="s">
        <v>17021</v>
      </c>
      <c r="VZY5" s="6" t="s">
        <v>17022</v>
      </c>
      <c r="VZZ5" s="6" t="s">
        <v>17023</v>
      </c>
      <c r="WAA5" s="6" t="s">
        <v>17024</v>
      </c>
      <c r="WAB5" s="6" t="s">
        <v>17025</v>
      </c>
      <c r="WAC5" s="6" t="s">
        <v>17026</v>
      </c>
      <c r="WAD5" s="6" t="s">
        <v>17027</v>
      </c>
      <c r="WAE5" s="6" t="s">
        <v>17028</v>
      </c>
      <c r="WAF5" s="6" t="s">
        <v>17029</v>
      </c>
      <c r="WAG5" s="6" t="s">
        <v>17030</v>
      </c>
      <c r="WAH5" s="6" t="s">
        <v>17031</v>
      </c>
      <c r="WAI5" s="6" t="s">
        <v>17032</v>
      </c>
      <c r="WAJ5" s="6" t="s">
        <v>17033</v>
      </c>
      <c r="WAK5" s="6" t="s">
        <v>17034</v>
      </c>
      <c r="WAL5" s="6" t="s">
        <v>17035</v>
      </c>
      <c r="WAM5" s="6" t="s">
        <v>17036</v>
      </c>
      <c r="WAN5" s="6" t="s">
        <v>17037</v>
      </c>
      <c r="WAO5" s="6" t="s">
        <v>17038</v>
      </c>
      <c r="WAP5" s="6" t="s">
        <v>17039</v>
      </c>
      <c r="WAQ5" s="6" t="s">
        <v>17040</v>
      </c>
      <c r="WAR5" s="6" t="s">
        <v>17041</v>
      </c>
      <c r="WAS5" s="6" t="s">
        <v>17042</v>
      </c>
      <c r="WAT5" s="6" t="s">
        <v>17043</v>
      </c>
      <c r="WAU5" s="6" t="s">
        <v>17044</v>
      </c>
      <c r="WAV5" s="6" t="s">
        <v>17045</v>
      </c>
      <c r="WAW5" s="6" t="s">
        <v>17046</v>
      </c>
      <c r="WAX5" s="6" t="s">
        <v>17047</v>
      </c>
      <c r="WAY5" s="6" t="s">
        <v>17048</v>
      </c>
      <c r="WAZ5" s="6" t="s">
        <v>17049</v>
      </c>
      <c r="WBA5" s="6" t="s">
        <v>17050</v>
      </c>
      <c r="WBB5" s="6" t="s">
        <v>17051</v>
      </c>
      <c r="WBC5" s="6" t="s">
        <v>17052</v>
      </c>
      <c r="WBD5" s="6" t="s">
        <v>17053</v>
      </c>
      <c r="WBE5" s="6" t="s">
        <v>17054</v>
      </c>
      <c r="WBF5" s="6" t="s">
        <v>17055</v>
      </c>
      <c r="WBG5" s="6" t="s">
        <v>17056</v>
      </c>
      <c r="WBH5" s="6" t="s">
        <v>17057</v>
      </c>
      <c r="WBI5" s="6" t="s">
        <v>17058</v>
      </c>
      <c r="WBJ5" s="6" t="s">
        <v>17059</v>
      </c>
      <c r="WBK5" s="6" t="s">
        <v>17060</v>
      </c>
      <c r="WBL5" s="6" t="s">
        <v>17061</v>
      </c>
      <c r="WBM5" s="6" t="s">
        <v>17062</v>
      </c>
      <c r="WBN5" s="6" t="s">
        <v>17063</v>
      </c>
      <c r="WBO5" s="6" t="s">
        <v>17064</v>
      </c>
      <c r="WBP5" s="6" t="s">
        <v>17065</v>
      </c>
      <c r="WBQ5" s="6" t="s">
        <v>17066</v>
      </c>
      <c r="WBR5" s="6" t="s">
        <v>17067</v>
      </c>
      <c r="WBS5" s="6" t="s">
        <v>17068</v>
      </c>
      <c r="WBT5" s="6" t="s">
        <v>17069</v>
      </c>
      <c r="WBU5" s="6" t="s">
        <v>17070</v>
      </c>
      <c r="WBV5" s="6" t="s">
        <v>17071</v>
      </c>
      <c r="WBW5" s="6" t="s">
        <v>17072</v>
      </c>
      <c r="WBX5" s="6" t="s">
        <v>17073</v>
      </c>
      <c r="WBY5" s="6" t="s">
        <v>17074</v>
      </c>
      <c r="WBZ5" s="6" t="s">
        <v>17075</v>
      </c>
      <c r="WCA5" s="6" t="s">
        <v>17076</v>
      </c>
      <c r="WCB5" s="6" t="s">
        <v>17077</v>
      </c>
      <c r="WCC5" s="6" t="s">
        <v>17078</v>
      </c>
      <c r="WCD5" s="6" t="s">
        <v>17079</v>
      </c>
      <c r="WCE5" s="6" t="s">
        <v>17080</v>
      </c>
      <c r="WCF5" s="6" t="s">
        <v>17081</v>
      </c>
      <c r="WCG5" s="6" t="s">
        <v>17082</v>
      </c>
      <c r="WCH5" s="6" t="s">
        <v>17083</v>
      </c>
      <c r="WCI5" s="6" t="s">
        <v>17084</v>
      </c>
      <c r="WCJ5" s="6" t="s">
        <v>17085</v>
      </c>
      <c r="WCK5" s="6" t="s">
        <v>17086</v>
      </c>
      <c r="WCL5" s="6" t="s">
        <v>17087</v>
      </c>
      <c r="WCM5" s="6" t="s">
        <v>17088</v>
      </c>
      <c r="WCN5" s="6" t="s">
        <v>17089</v>
      </c>
      <c r="WCO5" s="6" t="s">
        <v>17090</v>
      </c>
      <c r="WCP5" s="6" t="s">
        <v>17091</v>
      </c>
      <c r="WCQ5" s="6" t="s">
        <v>17092</v>
      </c>
      <c r="WCR5" s="6" t="s">
        <v>17093</v>
      </c>
      <c r="WCS5" s="6" t="s">
        <v>17094</v>
      </c>
      <c r="WCT5" s="6" t="s">
        <v>17095</v>
      </c>
      <c r="WCU5" s="6" t="s">
        <v>17096</v>
      </c>
      <c r="WCV5" s="6" t="s">
        <v>17097</v>
      </c>
      <c r="WCW5" s="6" t="s">
        <v>17098</v>
      </c>
      <c r="WCX5" s="6" t="s">
        <v>17099</v>
      </c>
      <c r="WCY5" s="6" t="s">
        <v>17100</v>
      </c>
      <c r="WCZ5" s="6" t="s">
        <v>17101</v>
      </c>
      <c r="WDA5" s="6" t="s">
        <v>17102</v>
      </c>
      <c r="WDB5" s="6" t="s">
        <v>17103</v>
      </c>
      <c r="WDC5" s="6" t="s">
        <v>17104</v>
      </c>
      <c r="WDD5" s="6" t="s">
        <v>17105</v>
      </c>
      <c r="WDE5" s="6" t="s">
        <v>17106</v>
      </c>
      <c r="WDF5" s="6" t="s">
        <v>17107</v>
      </c>
      <c r="WDG5" s="6" t="s">
        <v>17108</v>
      </c>
      <c r="WDH5" s="6" t="s">
        <v>17109</v>
      </c>
      <c r="WDI5" s="6" t="s">
        <v>17110</v>
      </c>
      <c r="WDJ5" s="6" t="s">
        <v>17111</v>
      </c>
      <c r="WDK5" s="6" t="s">
        <v>17112</v>
      </c>
      <c r="WDL5" s="6" t="s">
        <v>17113</v>
      </c>
      <c r="WDM5" s="6" t="s">
        <v>17114</v>
      </c>
      <c r="WDN5" s="6" t="s">
        <v>17115</v>
      </c>
      <c r="WDO5" s="6" t="s">
        <v>17116</v>
      </c>
      <c r="WDP5" s="6" t="s">
        <v>17117</v>
      </c>
      <c r="WDQ5" s="6" t="s">
        <v>17118</v>
      </c>
      <c r="WDR5" s="6" t="s">
        <v>17119</v>
      </c>
      <c r="WDS5" s="6" t="s">
        <v>17120</v>
      </c>
      <c r="WDT5" s="6" t="s">
        <v>17121</v>
      </c>
      <c r="WDU5" s="6" t="s">
        <v>17122</v>
      </c>
      <c r="WDV5" s="6" t="s">
        <v>17123</v>
      </c>
      <c r="WDW5" s="6" t="s">
        <v>17124</v>
      </c>
      <c r="WDX5" s="6" t="s">
        <v>17125</v>
      </c>
      <c r="WDY5" s="6" t="s">
        <v>17126</v>
      </c>
      <c r="WDZ5" s="6" t="s">
        <v>17127</v>
      </c>
      <c r="WEA5" s="6" t="s">
        <v>17128</v>
      </c>
      <c r="WEB5" s="6" t="s">
        <v>17129</v>
      </c>
      <c r="WEC5" s="6" t="s">
        <v>17130</v>
      </c>
      <c r="WED5" s="6" t="s">
        <v>17131</v>
      </c>
      <c r="WEE5" s="6" t="s">
        <v>17132</v>
      </c>
      <c r="WEF5" s="6" t="s">
        <v>17133</v>
      </c>
      <c r="WEG5" s="6" t="s">
        <v>17134</v>
      </c>
      <c r="WEH5" s="6" t="s">
        <v>17135</v>
      </c>
      <c r="WEI5" s="6" t="s">
        <v>17136</v>
      </c>
      <c r="WEJ5" s="6" t="s">
        <v>17137</v>
      </c>
      <c r="WEK5" s="6" t="s">
        <v>17138</v>
      </c>
      <c r="WEL5" s="6" t="s">
        <v>17139</v>
      </c>
      <c r="WEM5" s="6" t="s">
        <v>17140</v>
      </c>
      <c r="WEN5" s="6" t="s">
        <v>17141</v>
      </c>
      <c r="WEO5" s="6" t="s">
        <v>17142</v>
      </c>
      <c r="WEP5" s="6" t="s">
        <v>17143</v>
      </c>
      <c r="WEQ5" s="6" t="s">
        <v>17144</v>
      </c>
      <c r="WER5" s="6" t="s">
        <v>17145</v>
      </c>
      <c r="WES5" s="6" t="s">
        <v>17146</v>
      </c>
      <c r="WET5" s="6" t="s">
        <v>17147</v>
      </c>
      <c r="WEU5" s="6" t="s">
        <v>17148</v>
      </c>
      <c r="WEV5" s="6" t="s">
        <v>17149</v>
      </c>
      <c r="WEW5" s="6" t="s">
        <v>17150</v>
      </c>
      <c r="WEX5" s="6" t="s">
        <v>17151</v>
      </c>
      <c r="WEY5" s="6" t="s">
        <v>17152</v>
      </c>
      <c r="WEZ5" s="6" t="s">
        <v>17153</v>
      </c>
      <c r="WFA5" s="6" t="s">
        <v>17154</v>
      </c>
      <c r="WFB5" s="6" t="s">
        <v>17155</v>
      </c>
      <c r="WFC5" s="6" t="s">
        <v>17156</v>
      </c>
      <c r="WFD5" s="6" t="s">
        <v>17157</v>
      </c>
      <c r="WFE5" s="6" t="s">
        <v>17158</v>
      </c>
      <c r="WFF5" s="6" t="s">
        <v>17159</v>
      </c>
      <c r="WFG5" s="6" t="s">
        <v>17160</v>
      </c>
      <c r="WFH5" s="6" t="s">
        <v>17161</v>
      </c>
      <c r="WFI5" s="6" t="s">
        <v>17162</v>
      </c>
      <c r="WFJ5" s="6" t="s">
        <v>17163</v>
      </c>
      <c r="WFK5" s="6" t="s">
        <v>17164</v>
      </c>
      <c r="WFL5" s="6" t="s">
        <v>17165</v>
      </c>
      <c r="WFM5" s="6" t="s">
        <v>17166</v>
      </c>
      <c r="WFN5" s="6" t="s">
        <v>17167</v>
      </c>
      <c r="WFO5" s="6" t="s">
        <v>17168</v>
      </c>
      <c r="WFP5" s="6" t="s">
        <v>17169</v>
      </c>
      <c r="WFQ5" s="6" t="s">
        <v>17170</v>
      </c>
      <c r="WFR5" s="6" t="s">
        <v>17171</v>
      </c>
      <c r="WFS5" s="6" t="s">
        <v>17172</v>
      </c>
      <c r="WFT5" s="6" t="s">
        <v>17173</v>
      </c>
      <c r="WFU5" s="6" t="s">
        <v>17174</v>
      </c>
      <c r="WFV5" s="6" t="s">
        <v>17175</v>
      </c>
      <c r="WFW5" s="6" t="s">
        <v>17176</v>
      </c>
      <c r="WFX5" s="6" t="s">
        <v>17177</v>
      </c>
      <c r="WFY5" s="6" t="s">
        <v>17178</v>
      </c>
      <c r="WFZ5" s="6" t="s">
        <v>17179</v>
      </c>
      <c r="WGA5" s="6" t="s">
        <v>17180</v>
      </c>
      <c r="WGB5" s="6" t="s">
        <v>17181</v>
      </c>
      <c r="WGC5" s="6" t="s">
        <v>17182</v>
      </c>
      <c r="WGD5" s="6" t="s">
        <v>17183</v>
      </c>
      <c r="WGE5" s="6" t="s">
        <v>17184</v>
      </c>
      <c r="WGF5" s="6" t="s">
        <v>17185</v>
      </c>
      <c r="WGG5" s="6" t="s">
        <v>17186</v>
      </c>
      <c r="WGH5" s="6" t="s">
        <v>17187</v>
      </c>
      <c r="WGI5" s="6" t="s">
        <v>17188</v>
      </c>
      <c r="WGJ5" s="6" t="s">
        <v>17189</v>
      </c>
      <c r="WGK5" s="6" t="s">
        <v>17190</v>
      </c>
      <c r="WGL5" s="6" t="s">
        <v>17191</v>
      </c>
      <c r="WGM5" s="6" t="s">
        <v>17192</v>
      </c>
      <c r="WGN5" s="6" t="s">
        <v>17193</v>
      </c>
      <c r="WGO5" s="6" t="s">
        <v>17194</v>
      </c>
      <c r="WGP5" s="6" t="s">
        <v>17195</v>
      </c>
      <c r="WGQ5" s="6" t="s">
        <v>17196</v>
      </c>
      <c r="WGR5" s="6" t="s">
        <v>17197</v>
      </c>
      <c r="WGS5" s="6" t="s">
        <v>17198</v>
      </c>
      <c r="WGT5" s="6" t="s">
        <v>17199</v>
      </c>
      <c r="WGU5" s="6" t="s">
        <v>17200</v>
      </c>
      <c r="WGV5" s="6" t="s">
        <v>17201</v>
      </c>
      <c r="WGW5" s="6" t="s">
        <v>17202</v>
      </c>
      <c r="WGX5" s="6" t="s">
        <v>17203</v>
      </c>
      <c r="WGY5" s="6" t="s">
        <v>17204</v>
      </c>
      <c r="WGZ5" s="6" t="s">
        <v>17205</v>
      </c>
      <c r="WHA5" s="6" t="s">
        <v>17206</v>
      </c>
      <c r="WHB5" s="6" t="s">
        <v>17207</v>
      </c>
      <c r="WHC5" s="6" t="s">
        <v>17208</v>
      </c>
      <c r="WHD5" s="6" t="s">
        <v>17209</v>
      </c>
      <c r="WHE5" s="6" t="s">
        <v>17210</v>
      </c>
      <c r="WHF5" s="6" t="s">
        <v>17211</v>
      </c>
      <c r="WHG5" s="6" t="s">
        <v>17212</v>
      </c>
      <c r="WHH5" s="6" t="s">
        <v>17213</v>
      </c>
      <c r="WHI5" s="6" t="s">
        <v>17214</v>
      </c>
      <c r="WHJ5" s="6" t="s">
        <v>17215</v>
      </c>
      <c r="WHK5" s="6" t="s">
        <v>17216</v>
      </c>
      <c r="WHL5" s="6" t="s">
        <v>17217</v>
      </c>
      <c r="WHM5" s="6" t="s">
        <v>17218</v>
      </c>
      <c r="WHN5" s="6" t="s">
        <v>17219</v>
      </c>
      <c r="WHO5" s="6" t="s">
        <v>17220</v>
      </c>
      <c r="WHP5" s="6" t="s">
        <v>17221</v>
      </c>
      <c r="WHQ5" s="6" t="s">
        <v>17222</v>
      </c>
      <c r="WHR5" s="6" t="s">
        <v>17223</v>
      </c>
      <c r="WHS5" s="6" t="s">
        <v>17224</v>
      </c>
      <c r="WHT5" s="6" t="s">
        <v>17225</v>
      </c>
      <c r="WHU5" s="6" t="s">
        <v>17226</v>
      </c>
      <c r="WHV5" s="6" t="s">
        <v>17227</v>
      </c>
      <c r="WHW5" s="6" t="s">
        <v>17228</v>
      </c>
      <c r="WHX5" s="6" t="s">
        <v>17229</v>
      </c>
      <c r="WHY5" s="6" t="s">
        <v>17230</v>
      </c>
      <c r="WHZ5" s="6" t="s">
        <v>17231</v>
      </c>
      <c r="WIA5" s="6" t="s">
        <v>17232</v>
      </c>
      <c r="WIB5" s="6" t="s">
        <v>17233</v>
      </c>
      <c r="WIC5" s="6" t="s">
        <v>17234</v>
      </c>
      <c r="WID5" s="6" t="s">
        <v>17235</v>
      </c>
      <c r="WIE5" s="6" t="s">
        <v>17236</v>
      </c>
      <c r="WIF5" s="6" t="s">
        <v>17237</v>
      </c>
      <c r="WIG5" s="6" t="s">
        <v>17238</v>
      </c>
      <c r="WIH5" s="6" t="s">
        <v>17239</v>
      </c>
      <c r="WII5" s="6" t="s">
        <v>17240</v>
      </c>
      <c r="WIJ5" s="6" t="s">
        <v>17241</v>
      </c>
      <c r="WIK5" s="6" t="s">
        <v>17242</v>
      </c>
      <c r="WIL5" s="6" t="s">
        <v>17243</v>
      </c>
      <c r="WIM5" s="6" t="s">
        <v>17244</v>
      </c>
      <c r="WIN5" s="6" t="s">
        <v>17245</v>
      </c>
      <c r="WIO5" s="6" t="s">
        <v>17246</v>
      </c>
      <c r="WIP5" s="6" t="s">
        <v>17247</v>
      </c>
      <c r="WIQ5" s="6" t="s">
        <v>17248</v>
      </c>
      <c r="WIR5" s="6" t="s">
        <v>17249</v>
      </c>
      <c r="WIS5" s="6" t="s">
        <v>17250</v>
      </c>
      <c r="WIT5" s="6" t="s">
        <v>17251</v>
      </c>
      <c r="WIU5" s="6" t="s">
        <v>17252</v>
      </c>
      <c r="WIV5" s="6" t="s">
        <v>17253</v>
      </c>
      <c r="WIW5" s="6" t="s">
        <v>17254</v>
      </c>
      <c r="WIX5" s="6" t="s">
        <v>17255</v>
      </c>
      <c r="WIY5" s="6" t="s">
        <v>17256</v>
      </c>
      <c r="WIZ5" s="6" t="s">
        <v>17257</v>
      </c>
      <c r="WJA5" s="6" t="s">
        <v>17258</v>
      </c>
      <c r="WJB5" s="6" t="s">
        <v>17259</v>
      </c>
      <c r="WJC5" s="6" t="s">
        <v>17260</v>
      </c>
      <c r="WJD5" s="6" t="s">
        <v>17261</v>
      </c>
      <c r="WJE5" s="6" t="s">
        <v>17262</v>
      </c>
      <c r="WJF5" s="6" t="s">
        <v>17263</v>
      </c>
      <c r="WJG5" s="6" t="s">
        <v>17264</v>
      </c>
      <c r="WJH5" s="6" t="s">
        <v>17265</v>
      </c>
      <c r="WJI5" s="6" t="s">
        <v>17266</v>
      </c>
      <c r="WJJ5" s="6" t="s">
        <v>17267</v>
      </c>
      <c r="WJK5" s="6" t="s">
        <v>17268</v>
      </c>
      <c r="WJL5" s="6" t="s">
        <v>17269</v>
      </c>
      <c r="WJM5" s="6" t="s">
        <v>17270</v>
      </c>
      <c r="WJN5" s="6" t="s">
        <v>17271</v>
      </c>
      <c r="WJO5" s="6" t="s">
        <v>17272</v>
      </c>
      <c r="WJP5" s="6" t="s">
        <v>17273</v>
      </c>
      <c r="WJQ5" s="6" t="s">
        <v>17274</v>
      </c>
      <c r="WJR5" s="6" t="s">
        <v>17275</v>
      </c>
      <c r="WJS5" s="6" t="s">
        <v>17276</v>
      </c>
      <c r="WJT5" s="6" t="s">
        <v>17277</v>
      </c>
      <c r="WJU5" s="6" t="s">
        <v>17278</v>
      </c>
      <c r="WJV5" s="6" t="s">
        <v>17279</v>
      </c>
      <c r="WJW5" s="6" t="s">
        <v>17280</v>
      </c>
      <c r="WJX5" s="6" t="s">
        <v>17281</v>
      </c>
      <c r="WJY5" s="6" t="s">
        <v>17282</v>
      </c>
      <c r="WJZ5" s="6" t="s">
        <v>17283</v>
      </c>
      <c r="WKA5" s="6" t="s">
        <v>17284</v>
      </c>
      <c r="WKB5" s="6" t="s">
        <v>17285</v>
      </c>
      <c r="WKC5" s="6" t="s">
        <v>17286</v>
      </c>
      <c r="WKD5" s="6" t="s">
        <v>17287</v>
      </c>
      <c r="WKE5" s="6" t="s">
        <v>17288</v>
      </c>
      <c r="WKF5" s="6" t="s">
        <v>17289</v>
      </c>
      <c r="WKG5" s="6" t="s">
        <v>17290</v>
      </c>
      <c r="WKH5" s="6" t="s">
        <v>17291</v>
      </c>
      <c r="WKI5" s="6" t="s">
        <v>17292</v>
      </c>
      <c r="WKJ5" s="6" t="s">
        <v>17293</v>
      </c>
      <c r="WKK5" s="6" t="s">
        <v>17294</v>
      </c>
      <c r="WKL5" s="6" t="s">
        <v>17295</v>
      </c>
      <c r="WKM5" s="6" t="s">
        <v>17296</v>
      </c>
      <c r="WKN5" s="6" t="s">
        <v>17297</v>
      </c>
      <c r="WKO5" s="6" t="s">
        <v>17298</v>
      </c>
      <c r="WKP5" s="6" t="s">
        <v>17299</v>
      </c>
      <c r="WKQ5" s="6" t="s">
        <v>17300</v>
      </c>
      <c r="WKR5" s="6" t="s">
        <v>17301</v>
      </c>
      <c r="WKS5" s="6" t="s">
        <v>17302</v>
      </c>
      <c r="WKT5" s="6" t="s">
        <v>17303</v>
      </c>
      <c r="WKU5" s="6" t="s">
        <v>17304</v>
      </c>
      <c r="WKV5" s="6" t="s">
        <v>17305</v>
      </c>
      <c r="WKW5" s="6" t="s">
        <v>17306</v>
      </c>
      <c r="WKX5" s="6" t="s">
        <v>17307</v>
      </c>
      <c r="WKY5" s="6" t="s">
        <v>17308</v>
      </c>
      <c r="WKZ5" s="6" t="s">
        <v>17309</v>
      </c>
      <c r="WLA5" s="6" t="s">
        <v>17310</v>
      </c>
      <c r="WLB5" s="6" t="s">
        <v>17311</v>
      </c>
      <c r="WLC5" s="6" t="s">
        <v>17312</v>
      </c>
      <c r="WLD5" s="6" t="s">
        <v>17313</v>
      </c>
      <c r="WLE5" s="6" t="s">
        <v>17314</v>
      </c>
      <c r="WLF5" s="6" t="s">
        <v>17315</v>
      </c>
      <c r="WLG5" s="6" t="s">
        <v>17316</v>
      </c>
      <c r="WLH5" s="6" t="s">
        <v>17317</v>
      </c>
      <c r="WLI5" s="6" t="s">
        <v>17318</v>
      </c>
      <c r="WLJ5" s="6" t="s">
        <v>17319</v>
      </c>
      <c r="WLK5" s="6" t="s">
        <v>17320</v>
      </c>
      <c r="WLL5" s="6" t="s">
        <v>17321</v>
      </c>
      <c r="WLM5" s="6" t="s">
        <v>17322</v>
      </c>
      <c r="WLN5" s="6" t="s">
        <v>17323</v>
      </c>
      <c r="WLO5" s="6" t="s">
        <v>17324</v>
      </c>
      <c r="WLP5" s="6" t="s">
        <v>17325</v>
      </c>
      <c r="WLQ5" s="6" t="s">
        <v>17326</v>
      </c>
      <c r="WLR5" s="6" t="s">
        <v>17327</v>
      </c>
      <c r="WLS5" s="6" t="s">
        <v>17328</v>
      </c>
      <c r="WLT5" s="6" t="s">
        <v>17329</v>
      </c>
      <c r="WLU5" s="6" t="s">
        <v>17330</v>
      </c>
      <c r="WLV5" s="6" t="s">
        <v>17331</v>
      </c>
      <c r="WLW5" s="6" t="s">
        <v>17332</v>
      </c>
      <c r="WLX5" s="6" t="s">
        <v>17333</v>
      </c>
      <c r="WLY5" s="6" t="s">
        <v>17334</v>
      </c>
      <c r="WLZ5" s="6" t="s">
        <v>17335</v>
      </c>
      <c r="WMA5" s="6" t="s">
        <v>17336</v>
      </c>
      <c r="WMB5" s="6" t="s">
        <v>17337</v>
      </c>
      <c r="WMC5" s="6" t="s">
        <v>17338</v>
      </c>
      <c r="WMD5" s="6" t="s">
        <v>17339</v>
      </c>
      <c r="WME5" s="6" t="s">
        <v>17340</v>
      </c>
      <c r="WMF5" s="6" t="s">
        <v>17341</v>
      </c>
      <c r="WMG5" s="6" t="s">
        <v>17342</v>
      </c>
      <c r="WMH5" s="6" t="s">
        <v>17343</v>
      </c>
      <c r="WMI5" s="6" t="s">
        <v>17344</v>
      </c>
      <c r="WMJ5" s="6" t="s">
        <v>17345</v>
      </c>
      <c r="WMK5" s="6" t="s">
        <v>17346</v>
      </c>
      <c r="WML5" s="6" t="s">
        <v>17347</v>
      </c>
      <c r="WMM5" s="6" t="s">
        <v>17348</v>
      </c>
      <c r="WMN5" s="6" t="s">
        <v>17349</v>
      </c>
      <c r="WMO5" s="6" t="s">
        <v>17350</v>
      </c>
      <c r="WMP5" s="6" t="s">
        <v>17351</v>
      </c>
      <c r="WMQ5" s="6" t="s">
        <v>17352</v>
      </c>
      <c r="WMR5" s="6" t="s">
        <v>17353</v>
      </c>
      <c r="WMS5" s="6" t="s">
        <v>17354</v>
      </c>
      <c r="WMT5" s="6" t="s">
        <v>17355</v>
      </c>
      <c r="WMU5" s="6" t="s">
        <v>17356</v>
      </c>
      <c r="WMV5" s="6" t="s">
        <v>17357</v>
      </c>
      <c r="WMW5" s="6" t="s">
        <v>17358</v>
      </c>
      <c r="WMX5" s="6" t="s">
        <v>17359</v>
      </c>
      <c r="WMY5" s="6" t="s">
        <v>17360</v>
      </c>
      <c r="WMZ5" s="6" t="s">
        <v>17361</v>
      </c>
      <c r="WNA5" s="6" t="s">
        <v>17362</v>
      </c>
      <c r="WNB5" s="6" t="s">
        <v>17363</v>
      </c>
      <c r="WNC5" s="6" t="s">
        <v>17364</v>
      </c>
      <c r="WND5" s="6" t="s">
        <v>17365</v>
      </c>
      <c r="WNE5" s="6" t="s">
        <v>17366</v>
      </c>
      <c r="WNF5" s="6" t="s">
        <v>17367</v>
      </c>
      <c r="WNG5" s="6" t="s">
        <v>17368</v>
      </c>
      <c r="WNH5" s="6" t="s">
        <v>17369</v>
      </c>
      <c r="WNI5" s="6" t="s">
        <v>17370</v>
      </c>
      <c r="WNJ5" s="6" t="s">
        <v>17371</v>
      </c>
      <c r="WNK5" s="6" t="s">
        <v>17372</v>
      </c>
      <c r="WNL5" s="6" t="s">
        <v>17373</v>
      </c>
      <c r="WNM5" s="6" t="s">
        <v>17374</v>
      </c>
      <c r="WNN5" s="6" t="s">
        <v>17375</v>
      </c>
      <c r="WNO5" s="6" t="s">
        <v>17376</v>
      </c>
      <c r="WNP5" s="6" t="s">
        <v>17377</v>
      </c>
      <c r="WNQ5" s="6" t="s">
        <v>17378</v>
      </c>
      <c r="WNR5" s="6" t="s">
        <v>17379</v>
      </c>
      <c r="WNS5" s="6" t="s">
        <v>17380</v>
      </c>
      <c r="WNT5" s="6" t="s">
        <v>17381</v>
      </c>
      <c r="WNU5" s="6" t="s">
        <v>17382</v>
      </c>
      <c r="WNV5" s="6" t="s">
        <v>17383</v>
      </c>
      <c r="WNW5" s="6" t="s">
        <v>17384</v>
      </c>
      <c r="WNX5" s="6" t="s">
        <v>17385</v>
      </c>
      <c r="WNY5" s="6" t="s">
        <v>17386</v>
      </c>
      <c r="WNZ5" s="6" t="s">
        <v>17387</v>
      </c>
      <c r="WOA5" s="6" t="s">
        <v>17388</v>
      </c>
      <c r="WOB5" s="6" t="s">
        <v>17389</v>
      </c>
      <c r="WOC5" s="6" t="s">
        <v>17390</v>
      </c>
      <c r="WOD5" s="6" t="s">
        <v>17391</v>
      </c>
      <c r="WOE5" s="6" t="s">
        <v>17392</v>
      </c>
      <c r="WOF5" s="6" t="s">
        <v>17393</v>
      </c>
      <c r="WOG5" s="6" t="s">
        <v>17394</v>
      </c>
      <c r="WOH5" s="6" t="s">
        <v>17395</v>
      </c>
      <c r="WOI5" s="6" t="s">
        <v>17396</v>
      </c>
      <c r="WOJ5" s="6" t="s">
        <v>17397</v>
      </c>
      <c r="WOK5" s="6" t="s">
        <v>17398</v>
      </c>
      <c r="WOL5" s="6" t="s">
        <v>17399</v>
      </c>
      <c r="WOM5" s="6" t="s">
        <v>17400</v>
      </c>
      <c r="WON5" s="6" t="s">
        <v>17401</v>
      </c>
      <c r="WOO5" s="6" t="s">
        <v>17402</v>
      </c>
      <c r="WOP5" s="6" t="s">
        <v>17403</v>
      </c>
      <c r="WOQ5" s="6" t="s">
        <v>17404</v>
      </c>
      <c r="WOR5" s="6" t="s">
        <v>17405</v>
      </c>
      <c r="WOS5" s="6" t="s">
        <v>17406</v>
      </c>
      <c r="WOT5" s="6" t="s">
        <v>17407</v>
      </c>
      <c r="WOU5" s="6" t="s">
        <v>17408</v>
      </c>
      <c r="WOV5" s="6" t="s">
        <v>17409</v>
      </c>
      <c r="WOW5" s="6" t="s">
        <v>17410</v>
      </c>
      <c r="WOX5" s="6" t="s">
        <v>17411</v>
      </c>
      <c r="WOY5" s="6" t="s">
        <v>17412</v>
      </c>
      <c r="WOZ5" s="6" t="s">
        <v>17413</v>
      </c>
      <c r="WPA5" s="6" t="s">
        <v>17414</v>
      </c>
      <c r="WPB5" s="6" t="s">
        <v>17415</v>
      </c>
      <c r="WPC5" s="6" t="s">
        <v>17416</v>
      </c>
      <c r="WPD5" s="6" t="s">
        <v>17417</v>
      </c>
      <c r="WPE5" s="6" t="s">
        <v>17418</v>
      </c>
      <c r="WPF5" s="6" t="s">
        <v>17419</v>
      </c>
      <c r="WPG5" s="6" t="s">
        <v>17420</v>
      </c>
      <c r="WPH5" s="6" t="s">
        <v>17421</v>
      </c>
      <c r="WPI5" s="6" t="s">
        <v>17422</v>
      </c>
      <c r="WPJ5" s="6" t="s">
        <v>17423</v>
      </c>
      <c r="WPK5" s="6" t="s">
        <v>17424</v>
      </c>
      <c r="WPL5" s="6" t="s">
        <v>17425</v>
      </c>
      <c r="WPM5" s="6" t="s">
        <v>17426</v>
      </c>
      <c r="WPN5" s="6" t="s">
        <v>17427</v>
      </c>
      <c r="WPO5" s="6" t="s">
        <v>17428</v>
      </c>
      <c r="WPP5" s="6" t="s">
        <v>17429</v>
      </c>
      <c r="WPQ5" s="6" t="s">
        <v>17430</v>
      </c>
      <c r="WPR5" s="6" t="s">
        <v>17431</v>
      </c>
      <c r="WPS5" s="6" t="s">
        <v>17432</v>
      </c>
      <c r="WPT5" s="6" t="s">
        <v>17433</v>
      </c>
      <c r="WPU5" s="6" t="s">
        <v>17434</v>
      </c>
      <c r="WPV5" s="6" t="s">
        <v>17435</v>
      </c>
      <c r="WPW5" s="6" t="s">
        <v>17436</v>
      </c>
      <c r="WPX5" s="6" t="s">
        <v>17437</v>
      </c>
      <c r="WPY5" s="6" t="s">
        <v>17438</v>
      </c>
      <c r="WPZ5" s="6" t="s">
        <v>17439</v>
      </c>
      <c r="WQA5" s="6" t="s">
        <v>17440</v>
      </c>
      <c r="WQB5" s="6" t="s">
        <v>17441</v>
      </c>
      <c r="WQC5" s="6" t="s">
        <v>17442</v>
      </c>
      <c r="WQD5" s="6" t="s">
        <v>17443</v>
      </c>
      <c r="WQE5" s="6" t="s">
        <v>17444</v>
      </c>
      <c r="WQF5" s="6" t="s">
        <v>17445</v>
      </c>
      <c r="WQG5" s="6" t="s">
        <v>17446</v>
      </c>
      <c r="WQH5" s="6" t="s">
        <v>17447</v>
      </c>
      <c r="WQI5" s="6" t="s">
        <v>17448</v>
      </c>
      <c r="WQJ5" s="6" t="s">
        <v>17449</v>
      </c>
      <c r="WQK5" s="6" t="s">
        <v>17450</v>
      </c>
      <c r="WQL5" s="6" t="s">
        <v>17451</v>
      </c>
      <c r="WQM5" s="6" t="s">
        <v>17452</v>
      </c>
      <c r="WQN5" s="6" t="s">
        <v>17453</v>
      </c>
      <c r="WQO5" s="6" t="s">
        <v>17454</v>
      </c>
      <c r="WQP5" s="6" t="s">
        <v>17455</v>
      </c>
      <c r="WQQ5" s="6" t="s">
        <v>17456</v>
      </c>
      <c r="WQR5" s="6" t="s">
        <v>17457</v>
      </c>
      <c r="WQS5" s="6" t="s">
        <v>17458</v>
      </c>
      <c r="WQT5" s="6" t="s">
        <v>17459</v>
      </c>
      <c r="WQU5" s="6" t="s">
        <v>17460</v>
      </c>
      <c r="WQV5" s="6" t="s">
        <v>17461</v>
      </c>
      <c r="WQW5" s="6" t="s">
        <v>17462</v>
      </c>
      <c r="WQX5" s="6" t="s">
        <v>17463</v>
      </c>
      <c r="WQY5" s="6" t="s">
        <v>17464</v>
      </c>
      <c r="WQZ5" s="6" t="s">
        <v>17465</v>
      </c>
      <c r="WRA5" s="6" t="s">
        <v>17466</v>
      </c>
      <c r="WRB5" s="6" t="s">
        <v>17467</v>
      </c>
      <c r="WRC5" s="6" t="s">
        <v>17468</v>
      </c>
      <c r="WRD5" s="6" t="s">
        <v>17469</v>
      </c>
      <c r="WRE5" s="6" t="s">
        <v>17470</v>
      </c>
      <c r="WRF5" s="6" t="s">
        <v>17471</v>
      </c>
      <c r="WRG5" s="6" t="s">
        <v>17472</v>
      </c>
      <c r="WRH5" s="6" t="s">
        <v>17473</v>
      </c>
      <c r="WRI5" s="6" t="s">
        <v>17474</v>
      </c>
      <c r="WRJ5" s="6" t="s">
        <v>17475</v>
      </c>
      <c r="WRK5" s="6" t="s">
        <v>17476</v>
      </c>
      <c r="WRL5" s="6" t="s">
        <v>17477</v>
      </c>
      <c r="WRM5" s="6" t="s">
        <v>17478</v>
      </c>
      <c r="WRN5" s="6" t="s">
        <v>17479</v>
      </c>
      <c r="WRO5" s="6" t="s">
        <v>17480</v>
      </c>
      <c r="WRP5" s="6" t="s">
        <v>17481</v>
      </c>
      <c r="WRQ5" s="6" t="s">
        <v>17482</v>
      </c>
      <c r="WRR5" s="6" t="s">
        <v>17483</v>
      </c>
      <c r="WRS5" s="6" t="s">
        <v>17484</v>
      </c>
      <c r="WRT5" s="6" t="s">
        <v>17485</v>
      </c>
      <c r="WRU5" s="6" t="s">
        <v>17486</v>
      </c>
      <c r="WRV5" s="6" t="s">
        <v>17487</v>
      </c>
      <c r="WRW5" s="6" t="s">
        <v>17488</v>
      </c>
      <c r="WRX5" s="6" t="s">
        <v>17489</v>
      </c>
      <c r="WRY5" s="6" t="s">
        <v>17490</v>
      </c>
      <c r="WRZ5" s="6" t="s">
        <v>17491</v>
      </c>
      <c r="WSA5" s="6" t="s">
        <v>17492</v>
      </c>
      <c r="WSB5" s="6" t="s">
        <v>17493</v>
      </c>
      <c r="WSC5" s="6" t="s">
        <v>17494</v>
      </c>
      <c r="WSD5" s="6" t="s">
        <v>17495</v>
      </c>
      <c r="WSE5" s="6" t="s">
        <v>17496</v>
      </c>
      <c r="WSF5" s="6" t="s">
        <v>17497</v>
      </c>
      <c r="WSG5" s="6" t="s">
        <v>17498</v>
      </c>
      <c r="WSH5" s="6" t="s">
        <v>17499</v>
      </c>
      <c r="WSI5" s="6" t="s">
        <v>17500</v>
      </c>
      <c r="WSJ5" s="6" t="s">
        <v>17501</v>
      </c>
      <c r="WSK5" s="6" t="s">
        <v>17502</v>
      </c>
      <c r="WSL5" s="6" t="s">
        <v>17503</v>
      </c>
      <c r="WSM5" s="6" t="s">
        <v>17504</v>
      </c>
      <c r="WSN5" s="6" t="s">
        <v>17505</v>
      </c>
      <c r="WSO5" s="6" t="s">
        <v>17506</v>
      </c>
      <c r="WSP5" s="6" t="s">
        <v>17507</v>
      </c>
      <c r="WSQ5" s="6" t="s">
        <v>17508</v>
      </c>
      <c r="WSR5" s="6" t="s">
        <v>17509</v>
      </c>
      <c r="WSS5" s="6" t="s">
        <v>17510</v>
      </c>
      <c r="WST5" s="6" t="s">
        <v>17511</v>
      </c>
      <c r="WSU5" s="6" t="s">
        <v>17512</v>
      </c>
      <c r="WSV5" s="6" t="s">
        <v>17513</v>
      </c>
      <c r="WSW5" s="6" t="s">
        <v>17514</v>
      </c>
      <c r="WSX5" s="6" t="s">
        <v>17515</v>
      </c>
      <c r="WSY5" s="6" t="s">
        <v>17516</v>
      </c>
      <c r="WSZ5" s="6" t="s">
        <v>17517</v>
      </c>
      <c r="WTA5" s="6" t="s">
        <v>17518</v>
      </c>
      <c r="WTB5" s="6" t="s">
        <v>17519</v>
      </c>
      <c r="WTC5" s="6" t="s">
        <v>17520</v>
      </c>
      <c r="WTD5" s="6" t="s">
        <v>17521</v>
      </c>
      <c r="WTE5" s="6" t="s">
        <v>17522</v>
      </c>
      <c r="WTF5" s="6" t="s">
        <v>17523</v>
      </c>
      <c r="WTG5" s="6" t="s">
        <v>17524</v>
      </c>
      <c r="WTH5" s="6" t="s">
        <v>17525</v>
      </c>
      <c r="WTI5" s="6" t="s">
        <v>17526</v>
      </c>
      <c r="WTJ5" s="6" t="s">
        <v>17527</v>
      </c>
      <c r="WTK5" s="6" t="s">
        <v>17528</v>
      </c>
      <c r="WTL5" s="6" t="s">
        <v>17529</v>
      </c>
      <c r="WTM5" s="6" t="s">
        <v>17530</v>
      </c>
      <c r="WTN5" s="6" t="s">
        <v>17531</v>
      </c>
      <c r="WTO5" s="6" t="s">
        <v>17532</v>
      </c>
      <c r="WTP5" s="6" t="s">
        <v>17533</v>
      </c>
      <c r="WTQ5" s="6" t="s">
        <v>17534</v>
      </c>
      <c r="WTR5" s="6" t="s">
        <v>17535</v>
      </c>
      <c r="WTS5" s="6" t="s">
        <v>17536</v>
      </c>
      <c r="WTT5" s="6" t="s">
        <v>17537</v>
      </c>
      <c r="WTU5" s="6" t="s">
        <v>17538</v>
      </c>
      <c r="WTV5" s="6" t="s">
        <v>17539</v>
      </c>
      <c r="WTW5" s="6" t="s">
        <v>17540</v>
      </c>
      <c r="WTX5" s="6" t="s">
        <v>17541</v>
      </c>
      <c r="WTY5" s="6" t="s">
        <v>17542</v>
      </c>
      <c r="WTZ5" s="6" t="s">
        <v>17543</v>
      </c>
      <c r="WUA5" s="6" t="s">
        <v>17544</v>
      </c>
      <c r="WUB5" s="6" t="s">
        <v>17545</v>
      </c>
      <c r="WUC5" s="6" t="s">
        <v>17546</v>
      </c>
      <c r="WUD5" s="6" t="s">
        <v>17547</v>
      </c>
      <c r="WUE5" s="6" t="s">
        <v>17548</v>
      </c>
      <c r="WUF5" s="6" t="s">
        <v>17549</v>
      </c>
      <c r="WUG5" s="6" t="s">
        <v>17550</v>
      </c>
      <c r="WUH5" s="6" t="s">
        <v>17551</v>
      </c>
      <c r="WUI5" s="6" t="s">
        <v>17552</v>
      </c>
      <c r="WUJ5" s="6" t="s">
        <v>17553</v>
      </c>
      <c r="WUK5" s="6" t="s">
        <v>17554</v>
      </c>
      <c r="WUL5" s="6" t="s">
        <v>17555</v>
      </c>
      <c r="WUM5" s="6" t="s">
        <v>17556</v>
      </c>
      <c r="WUN5" s="6" t="s">
        <v>17557</v>
      </c>
      <c r="WUO5" s="6" t="s">
        <v>17558</v>
      </c>
      <c r="WUP5" s="6" t="s">
        <v>17559</v>
      </c>
      <c r="WUQ5" s="6" t="s">
        <v>17560</v>
      </c>
      <c r="WUR5" s="6" t="s">
        <v>17561</v>
      </c>
      <c r="WUS5" s="6" t="s">
        <v>17562</v>
      </c>
      <c r="WUT5" s="6" t="s">
        <v>17563</v>
      </c>
      <c r="WUU5" s="6" t="s">
        <v>17564</v>
      </c>
      <c r="WUV5" s="6" t="s">
        <v>17565</v>
      </c>
      <c r="WUW5" s="6" t="s">
        <v>17566</v>
      </c>
      <c r="WUX5" s="6" t="s">
        <v>17567</v>
      </c>
      <c r="WUY5" s="6" t="s">
        <v>17568</v>
      </c>
      <c r="WUZ5" s="6" t="s">
        <v>17569</v>
      </c>
      <c r="WVA5" s="6" t="s">
        <v>17570</v>
      </c>
      <c r="WVB5" s="6" t="s">
        <v>17571</v>
      </c>
      <c r="WVC5" s="6" t="s">
        <v>17572</v>
      </c>
      <c r="WVD5" s="6" t="s">
        <v>17573</v>
      </c>
      <c r="WVE5" s="6" t="s">
        <v>17574</v>
      </c>
      <c r="WVF5" s="6" t="s">
        <v>17575</v>
      </c>
      <c r="WVG5" s="6" t="s">
        <v>17576</v>
      </c>
      <c r="WVH5" s="6" t="s">
        <v>17577</v>
      </c>
      <c r="WVI5" s="6" t="s">
        <v>17578</v>
      </c>
      <c r="WVJ5" s="6" t="s">
        <v>17579</v>
      </c>
      <c r="WVK5" s="6" t="s">
        <v>17580</v>
      </c>
      <c r="WVL5" s="6" t="s">
        <v>17581</v>
      </c>
      <c r="WVM5" s="6" t="s">
        <v>17582</v>
      </c>
      <c r="WVN5" s="6" t="s">
        <v>17583</v>
      </c>
      <c r="WVO5" s="6" t="s">
        <v>17584</v>
      </c>
      <c r="WVP5" s="6" t="s">
        <v>17585</v>
      </c>
      <c r="WVQ5" s="6" t="s">
        <v>17586</v>
      </c>
      <c r="WVR5" s="6" t="s">
        <v>17587</v>
      </c>
      <c r="WVS5" s="6" t="s">
        <v>17588</v>
      </c>
      <c r="WVT5" s="6" t="s">
        <v>17589</v>
      </c>
      <c r="WVU5" s="6" t="s">
        <v>17590</v>
      </c>
      <c r="WVV5" s="6" t="s">
        <v>17591</v>
      </c>
      <c r="WVW5" s="6" t="s">
        <v>17592</v>
      </c>
      <c r="WVX5" s="6" t="s">
        <v>17593</v>
      </c>
      <c r="WVY5" s="6" t="s">
        <v>17594</v>
      </c>
      <c r="WVZ5" s="6" t="s">
        <v>17595</v>
      </c>
      <c r="WWA5" s="6" t="s">
        <v>17596</v>
      </c>
      <c r="WWB5" s="6" t="s">
        <v>17597</v>
      </c>
      <c r="WWC5" s="6" t="s">
        <v>17598</v>
      </c>
      <c r="WWD5" s="6" t="s">
        <v>17599</v>
      </c>
      <c r="WWE5" s="6" t="s">
        <v>17600</v>
      </c>
      <c r="WWF5" s="6" t="s">
        <v>17601</v>
      </c>
      <c r="WWG5" s="6" t="s">
        <v>17602</v>
      </c>
      <c r="WWH5" s="6" t="s">
        <v>17603</v>
      </c>
      <c r="WWI5" s="6" t="s">
        <v>17604</v>
      </c>
      <c r="WWJ5" s="6" t="s">
        <v>17605</v>
      </c>
      <c r="WWK5" s="6" t="s">
        <v>17606</v>
      </c>
      <c r="WWL5" s="6" t="s">
        <v>17607</v>
      </c>
      <c r="WWM5" s="6" t="s">
        <v>17608</v>
      </c>
      <c r="WWN5" s="6" t="s">
        <v>17609</v>
      </c>
      <c r="WWO5" s="6" t="s">
        <v>17610</v>
      </c>
      <c r="WWP5" s="6" t="s">
        <v>17611</v>
      </c>
      <c r="WWQ5" s="6" t="s">
        <v>17612</v>
      </c>
      <c r="WWR5" s="6" t="s">
        <v>17613</v>
      </c>
      <c r="WWS5" s="6" t="s">
        <v>17614</v>
      </c>
      <c r="WWT5" s="6" t="s">
        <v>17615</v>
      </c>
      <c r="WWU5" s="6" t="s">
        <v>17616</v>
      </c>
      <c r="WWV5" s="6" t="s">
        <v>17617</v>
      </c>
      <c r="WWW5" s="6" t="s">
        <v>17618</v>
      </c>
      <c r="WWX5" s="6" t="s">
        <v>17619</v>
      </c>
      <c r="WWY5" s="6" t="s">
        <v>17620</v>
      </c>
      <c r="WWZ5" s="6" t="s">
        <v>17621</v>
      </c>
      <c r="WXA5" s="6" t="s">
        <v>17622</v>
      </c>
      <c r="WXB5" s="6" t="s">
        <v>17623</v>
      </c>
      <c r="WXC5" s="6" t="s">
        <v>17624</v>
      </c>
      <c r="WXD5" s="6" t="s">
        <v>17625</v>
      </c>
      <c r="WXE5" s="6" t="s">
        <v>17626</v>
      </c>
      <c r="WXF5" s="6" t="s">
        <v>17627</v>
      </c>
      <c r="WXG5" s="6" t="s">
        <v>17628</v>
      </c>
      <c r="WXH5" s="6" t="s">
        <v>17629</v>
      </c>
      <c r="WXI5" s="6" t="s">
        <v>17630</v>
      </c>
      <c r="WXJ5" s="6" t="s">
        <v>17631</v>
      </c>
      <c r="WXK5" s="6" t="s">
        <v>17632</v>
      </c>
      <c r="WXL5" s="6" t="s">
        <v>17633</v>
      </c>
      <c r="WXM5" s="6" t="s">
        <v>17634</v>
      </c>
      <c r="WXN5" s="6" t="s">
        <v>17635</v>
      </c>
      <c r="WXO5" s="6" t="s">
        <v>17636</v>
      </c>
      <c r="WXP5" s="6" t="s">
        <v>17637</v>
      </c>
      <c r="WXQ5" s="6" t="s">
        <v>17638</v>
      </c>
      <c r="WXR5" s="6" t="s">
        <v>17639</v>
      </c>
      <c r="WXS5" s="6" t="s">
        <v>17640</v>
      </c>
      <c r="WXT5" s="6" t="s">
        <v>17641</v>
      </c>
      <c r="WXU5" s="6" t="s">
        <v>17642</v>
      </c>
      <c r="WXV5" s="6" t="s">
        <v>17643</v>
      </c>
      <c r="WXW5" s="6" t="s">
        <v>17644</v>
      </c>
      <c r="WXX5" s="6" t="s">
        <v>17645</v>
      </c>
      <c r="WXY5" s="6" t="s">
        <v>17646</v>
      </c>
      <c r="WXZ5" s="6" t="s">
        <v>17647</v>
      </c>
      <c r="WYA5" s="6" t="s">
        <v>17648</v>
      </c>
      <c r="WYB5" s="6" t="s">
        <v>17649</v>
      </c>
      <c r="WYC5" s="6" t="s">
        <v>17650</v>
      </c>
      <c r="WYD5" s="6" t="s">
        <v>17651</v>
      </c>
      <c r="WYE5" s="6" t="s">
        <v>17652</v>
      </c>
      <c r="WYF5" s="6" t="s">
        <v>17653</v>
      </c>
      <c r="WYG5" s="6" t="s">
        <v>17654</v>
      </c>
      <c r="WYH5" s="6" t="s">
        <v>17655</v>
      </c>
      <c r="WYI5" s="6" t="s">
        <v>17656</v>
      </c>
      <c r="WYJ5" s="6" t="s">
        <v>17657</v>
      </c>
      <c r="WYK5" s="6" t="s">
        <v>17658</v>
      </c>
      <c r="WYL5" s="6" t="s">
        <v>17659</v>
      </c>
      <c r="WYM5" s="6" t="s">
        <v>17660</v>
      </c>
      <c r="WYN5" s="6" t="s">
        <v>17661</v>
      </c>
      <c r="WYO5" s="6" t="s">
        <v>17662</v>
      </c>
      <c r="WYP5" s="6" t="s">
        <v>17663</v>
      </c>
      <c r="WYQ5" s="6" t="s">
        <v>17664</v>
      </c>
      <c r="WYR5" s="6" t="s">
        <v>17665</v>
      </c>
      <c r="WYS5" s="6" t="s">
        <v>17666</v>
      </c>
      <c r="WYT5" s="6" t="s">
        <v>17667</v>
      </c>
      <c r="WYU5" s="6" t="s">
        <v>17668</v>
      </c>
      <c r="WYV5" s="6" t="s">
        <v>17669</v>
      </c>
      <c r="WYW5" s="6" t="s">
        <v>17670</v>
      </c>
      <c r="WYX5" s="6" t="s">
        <v>17671</v>
      </c>
      <c r="WYY5" s="6" t="s">
        <v>17672</v>
      </c>
      <c r="WYZ5" s="6" t="s">
        <v>17673</v>
      </c>
      <c r="WZA5" s="6" t="s">
        <v>17674</v>
      </c>
      <c r="WZB5" s="6" t="s">
        <v>17675</v>
      </c>
      <c r="WZC5" s="6" t="s">
        <v>17676</v>
      </c>
      <c r="WZD5" s="6" t="s">
        <v>17677</v>
      </c>
      <c r="WZE5" s="6" t="s">
        <v>17678</v>
      </c>
      <c r="WZF5" s="6" t="s">
        <v>17679</v>
      </c>
      <c r="WZG5" s="6" t="s">
        <v>17680</v>
      </c>
      <c r="WZH5" s="6" t="s">
        <v>17681</v>
      </c>
      <c r="WZI5" s="6" t="s">
        <v>17682</v>
      </c>
      <c r="WZJ5" s="6" t="s">
        <v>17683</v>
      </c>
      <c r="WZK5" s="6" t="s">
        <v>17684</v>
      </c>
      <c r="WZL5" s="6" t="s">
        <v>17685</v>
      </c>
      <c r="WZM5" s="6" t="s">
        <v>17686</v>
      </c>
      <c r="WZN5" s="6" t="s">
        <v>17687</v>
      </c>
      <c r="WZO5" s="6" t="s">
        <v>17688</v>
      </c>
      <c r="WZP5" s="6" t="s">
        <v>17689</v>
      </c>
      <c r="WZQ5" s="6" t="s">
        <v>17690</v>
      </c>
      <c r="WZR5" s="6" t="s">
        <v>17691</v>
      </c>
      <c r="WZS5" s="6" t="s">
        <v>17692</v>
      </c>
      <c r="WZT5" s="6" t="s">
        <v>17693</v>
      </c>
      <c r="WZU5" s="6" t="s">
        <v>17694</v>
      </c>
      <c r="WZV5" s="6" t="s">
        <v>17695</v>
      </c>
      <c r="WZW5" s="6" t="s">
        <v>17696</v>
      </c>
      <c r="WZX5" s="6" t="s">
        <v>17697</v>
      </c>
      <c r="WZY5" s="6" t="s">
        <v>17698</v>
      </c>
      <c r="WZZ5" s="6" t="s">
        <v>17699</v>
      </c>
      <c r="XAA5" s="6" t="s">
        <v>17700</v>
      </c>
      <c r="XAB5" s="6" t="s">
        <v>17701</v>
      </c>
      <c r="XAC5" s="6" t="s">
        <v>17702</v>
      </c>
      <c r="XAD5" s="6" t="s">
        <v>17703</v>
      </c>
      <c r="XAE5" s="6" t="s">
        <v>17704</v>
      </c>
      <c r="XAF5" s="6" t="s">
        <v>17705</v>
      </c>
      <c r="XAG5" s="6" t="s">
        <v>17706</v>
      </c>
      <c r="XAH5" s="6" t="s">
        <v>17707</v>
      </c>
      <c r="XAI5" s="6" t="s">
        <v>17708</v>
      </c>
      <c r="XAJ5" s="6" t="s">
        <v>17709</v>
      </c>
      <c r="XAK5" s="6" t="s">
        <v>17710</v>
      </c>
      <c r="XAL5" s="6" t="s">
        <v>17711</v>
      </c>
      <c r="XAM5" s="6" t="s">
        <v>17712</v>
      </c>
      <c r="XAN5" s="6" t="s">
        <v>17713</v>
      </c>
      <c r="XAO5" s="6" t="s">
        <v>17714</v>
      </c>
      <c r="XAP5" s="6" t="s">
        <v>17715</v>
      </c>
      <c r="XAQ5" s="6" t="s">
        <v>17716</v>
      </c>
      <c r="XAR5" s="6" t="s">
        <v>17717</v>
      </c>
      <c r="XAS5" s="6" t="s">
        <v>17718</v>
      </c>
      <c r="XAT5" s="6" t="s">
        <v>17719</v>
      </c>
      <c r="XAU5" s="6" t="s">
        <v>17720</v>
      </c>
      <c r="XAV5" s="6" t="s">
        <v>17721</v>
      </c>
      <c r="XAW5" s="6" t="s">
        <v>17722</v>
      </c>
      <c r="XAX5" s="6" t="s">
        <v>17723</v>
      </c>
      <c r="XAY5" s="6" t="s">
        <v>17724</v>
      </c>
      <c r="XAZ5" s="6" t="s">
        <v>17725</v>
      </c>
      <c r="XBA5" s="6" t="s">
        <v>17726</v>
      </c>
      <c r="XBB5" s="6" t="s">
        <v>17727</v>
      </c>
      <c r="XBC5" s="6" t="s">
        <v>17728</v>
      </c>
      <c r="XBD5" s="6" t="s">
        <v>17729</v>
      </c>
      <c r="XBE5" s="6" t="s">
        <v>17730</v>
      </c>
      <c r="XBF5" s="6" t="s">
        <v>17731</v>
      </c>
      <c r="XBG5" s="6" t="s">
        <v>17732</v>
      </c>
      <c r="XBH5" s="6" t="s">
        <v>17733</v>
      </c>
      <c r="XBI5" s="6" t="s">
        <v>17734</v>
      </c>
      <c r="XBJ5" s="6" t="s">
        <v>17735</v>
      </c>
      <c r="XBK5" s="6" t="s">
        <v>17736</v>
      </c>
      <c r="XBL5" s="6" t="s">
        <v>17737</v>
      </c>
      <c r="XBM5" s="6" t="s">
        <v>17738</v>
      </c>
      <c r="XBN5" s="6" t="s">
        <v>17739</v>
      </c>
      <c r="XBO5" s="6" t="s">
        <v>17740</v>
      </c>
      <c r="XBP5" s="6" t="s">
        <v>17741</v>
      </c>
      <c r="XBQ5" s="6" t="s">
        <v>17742</v>
      </c>
      <c r="XBR5" s="6" t="s">
        <v>17743</v>
      </c>
      <c r="XBS5" s="6" t="s">
        <v>17744</v>
      </c>
      <c r="XBT5" s="6" t="s">
        <v>17745</v>
      </c>
      <c r="XBU5" s="6" t="s">
        <v>17746</v>
      </c>
      <c r="XBV5" s="6" t="s">
        <v>17747</v>
      </c>
      <c r="XBW5" s="6" t="s">
        <v>17748</v>
      </c>
      <c r="XBX5" s="6" t="s">
        <v>17749</v>
      </c>
      <c r="XBY5" s="6" t="s">
        <v>17750</v>
      </c>
      <c r="XBZ5" s="6" t="s">
        <v>17751</v>
      </c>
      <c r="XCA5" s="6" t="s">
        <v>17752</v>
      </c>
      <c r="XCB5" s="6" t="s">
        <v>17753</v>
      </c>
      <c r="XCC5" s="6" t="s">
        <v>17754</v>
      </c>
      <c r="XCD5" s="6" t="s">
        <v>17755</v>
      </c>
      <c r="XCE5" s="6" t="s">
        <v>17756</v>
      </c>
      <c r="XCF5" s="6" t="s">
        <v>17757</v>
      </c>
      <c r="XCG5" s="6" t="s">
        <v>17758</v>
      </c>
      <c r="XCH5" s="6" t="s">
        <v>17759</v>
      </c>
      <c r="XCI5" s="6" t="s">
        <v>17760</v>
      </c>
      <c r="XCJ5" s="6" t="s">
        <v>17761</v>
      </c>
      <c r="XCK5" s="6" t="s">
        <v>17762</v>
      </c>
      <c r="XCL5" s="6" t="s">
        <v>17763</v>
      </c>
      <c r="XCM5" s="6" t="s">
        <v>17764</v>
      </c>
      <c r="XCN5" s="6" t="s">
        <v>17765</v>
      </c>
      <c r="XCO5" s="6" t="s">
        <v>17766</v>
      </c>
      <c r="XCP5" s="6" t="s">
        <v>17767</v>
      </c>
      <c r="XCQ5" s="6" t="s">
        <v>17768</v>
      </c>
      <c r="XCR5" s="6" t="s">
        <v>17769</v>
      </c>
      <c r="XCS5" s="6" t="s">
        <v>17770</v>
      </c>
      <c r="XCT5" s="6" t="s">
        <v>17771</v>
      </c>
      <c r="XCU5" s="6" t="s">
        <v>17772</v>
      </c>
      <c r="XCV5" s="6" t="s">
        <v>17773</v>
      </c>
      <c r="XCW5" s="6" t="s">
        <v>17774</v>
      </c>
      <c r="XCX5" s="6" t="s">
        <v>17775</v>
      </c>
      <c r="XCY5" s="6" t="s">
        <v>17776</v>
      </c>
      <c r="XCZ5" s="6" t="s">
        <v>17777</v>
      </c>
      <c r="XDA5" s="6" t="s">
        <v>17778</v>
      </c>
      <c r="XDB5" s="6" t="s">
        <v>17779</v>
      </c>
      <c r="XDC5" s="6" t="s">
        <v>17780</v>
      </c>
      <c r="XDD5" s="6" t="s">
        <v>17781</v>
      </c>
      <c r="XDE5" s="6" t="s">
        <v>17782</v>
      </c>
      <c r="XDF5" s="6" t="s">
        <v>17783</v>
      </c>
      <c r="XDG5" s="6" t="s">
        <v>17784</v>
      </c>
      <c r="XDH5" s="6" t="s">
        <v>17785</v>
      </c>
      <c r="XDI5" s="6" t="s">
        <v>17786</v>
      </c>
      <c r="XDJ5" s="6" t="s">
        <v>17787</v>
      </c>
      <c r="XDK5" s="6" t="s">
        <v>17788</v>
      </c>
      <c r="XDL5" s="6" t="s">
        <v>17789</v>
      </c>
      <c r="XDM5" s="6" t="s">
        <v>17790</v>
      </c>
      <c r="XDN5" s="6" t="s">
        <v>17791</v>
      </c>
      <c r="XDO5" s="6" t="s">
        <v>17792</v>
      </c>
      <c r="XDP5" s="6" t="s">
        <v>17793</v>
      </c>
      <c r="XDQ5" s="6" t="s">
        <v>17794</v>
      </c>
      <c r="XDR5" s="6" t="s">
        <v>17795</v>
      </c>
      <c r="XDS5" s="6" t="s">
        <v>17796</v>
      </c>
      <c r="XDT5" s="6" t="s">
        <v>17797</v>
      </c>
      <c r="XDU5" s="6" t="s">
        <v>17798</v>
      </c>
      <c r="XDV5" s="6" t="s">
        <v>17799</v>
      </c>
      <c r="XDW5" s="6" t="s">
        <v>17800</v>
      </c>
      <c r="XDX5" s="6" t="s">
        <v>17801</v>
      </c>
      <c r="XDY5" s="6" t="s">
        <v>17802</v>
      </c>
      <c r="XDZ5" s="6" t="s">
        <v>17803</v>
      </c>
      <c r="XEA5" s="6" t="s">
        <v>17804</v>
      </c>
      <c r="XEB5" s="6" t="s">
        <v>17805</v>
      </c>
      <c r="XEC5" s="6" t="s">
        <v>17806</v>
      </c>
      <c r="XED5" s="6" t="s">
        <v>17807</v>
      </c>
      <c r="XEE5" s="6" t="s">
        <v>17808</v>
      </c>
      <c r="XEF5" s="6" t="s">
        <v>17809</v>
      </c>
      <c r="XEG5" s="6" t="s">
        <v>17810</v>
      </c>
      <c r="XEH5" s="6" t="s">
        <v>17811</v>
      </c>
      <c r="XEI5" s="6" t="s">
        <v>17812</v>
      </c>
      <c r="XEJ5" s="6" t="s">
        <v>17813</v>
      </c>
      <c r="XEK5" s="6" t="s">
        <v>17814</v>
      </c>
      <c r="XEL5" s="6" t="s">
        <v>17815</v>
      </c>
      <c r="XEM5" s="6" t="s">
        <v>17816</v>
      </c>
      <c r="XEN5" s="6" t="s">
        <v>17817</v>
      </c>
      <c r="XEO5" s="6" t="s">
        <v>17818</v>
      </c>
      <c r="XEP5" s="6" t="s">
        <v>17819</v>
      </c>
      <c r="XEQ5" s="6" t="s">
        <v>17820</v>
      </c>
      <c r="XER5" s="6" t="s">
        <v>17821</v>
      </c>
      <c r="XES5" s="6" t="s">
        <v>17822</v>
      </c>
      <c r="XET5" s="6" t="s">
        <v>17823</v>
      </c>
      <c r="XEU5" s="6" t="s">
        <v>17824</v>
      </c>
      <c r="XEV5" s="6" t="s">
        <v>17825</v>
      </c>
      <c r="XEW5" s="6" t="s">
        <v>17826</v>
      </c>
      <c r="XEX5" s="6" t="s">
        <v>17827</v>
      </c>
      <c r="XEY5" s="6" t="s">
        <v>17828</v>
      </c>
      <c r="XEZ5" s="6" t="s">
        <v>17829</v>
      </c>
      <c r="XFA5" s="6" t="s">
        <v>17830</v>
      </c>
      <c r="XFB5" s="6" t="s">
        <v>17831</v>
      </c>
      <c r="XFC5" s="6" t="s">
        <v>17832</v>
      </c>
      <c r="XFD5" s="6" t="s">
        <v>17833</v>
      </c>
    </row>
    <row r="6" spans="1:16384" ht="15.75" thickTop="1" x14ac:dyDescent="0.25">
      <c r="A6" s="627" t="str">
        <f>IFERROR(IF(Tabla_O2[[#This Row],[Enunciado]]="","",PREF_PREGUNTA&amp;IF(PREF_PREGUNTA="",""," - ")&amp;
IF(n_preg_ON_O2=TRUE,IF((N_I_O2+ROW()-N_I_Tabla)&gt;99,
IF((N_I_O2+ROW()-N_I_Tabla)&lt;100,"0",""),"")&amp;
IF((N_I_O2+ROW()-N_I_Tabla)&lt;10,"0","")&amp;(N_I_O2+ROW()-N_I_Tabla),""))&amp;
IF(Tabla_O2[[#This Row],[Descripcion]]&lt;&gt;""," "&amp;Tabla_O2[[#This Row],[Descripcion]],""),"")</f>
        <v/>
      </c>
      <c r="B6" s="628" t="str">
        <f>IF(COUNTIF(Tabla_O2[[#This Row],[Puntos 1]:[Puntos 6]],"&gt;0")=0,"",COUNTIF(Tabla_O2[[#This Row],[Puntos 1]:[Puntos 6]],"&gt;0"))</f>
        <v/>
      </c>
      <c r="C6" s="628" t="str">
        <f>IFERROR(MAX(COUNTA(Tabla_O2[[#This Row],[Respuesta 1]:[Respuesta 6]])-Tabla_O2[[#This Row],[NRC]],0),"")</f>
        <v/>
      </c>
      <c r="D6" s="628" t="str">
        <f>IF(SUMIF(Tabla_O2[[#This Row],[Puntos 1]:[Puntos 6]],"&gt;0")=0,"",SUMIF(Tabla_O2[[#This Row],[Puntos 1]:[Puntos 6]],"&gt;0"))</f>
        <v/>
      </c>
      <c r="E6" s="628" t="str">
        <f>IF(SUMIF(Tabla_O2[[#This Row],[Puntos 1]:[Puntos 6]],"&lt;0")=0,"",SUMIF(Tabla_O2[[#This Row],[Puntos 1]:[Puntos 6]],"&lt;0"))</f>
        <v/>
      </c>
      <c r="F6" s="629"/>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9Us8EKLozBYmRSYEWZkAI1lyiLcr/F9h6dtAaf7ZjuCHLOaI7Z/yGNcljS/ulHtAdQDrqYA+kS1b17alibVWyA==" saltValue="rHNV+u9ds6XiEZ/1pOSibw==" spinCount="100000" sheet="1" objects="1" scenarios="1" selectLockedCells="1"/>
  <conditionalFormatting sqref="Z4:AE4 F4:S4 F2:AJ2 F6:AJ6">
    <cfRule type="cellIs" dxfId="572" priority="970" operator="equal">
      <formula>""</formula>
    </cfRule>
    <cfRule type="cellIs" dxfId="571" priority="971" operator="equal">
      <formula>0</formula>
    </cfRule>
  </conditionalFormatting>
  <conditionalFormatting sqref="AF4:AI4">
    <cfRule type="cellIs" dxfId="570" priority="962" operator="equal">
      <formula>""</formula>
    </cfRule>
    <cfRule type="cellIs" dxfId="569" priority="963" operator="equal">
      <formula>0</formula>
    </cfRule>
  </conditionalFormatting>
  <conditionalFormatting sqref="T4:Y4">
    <cfRule type="cellIs" dxfId="568" priority="464" operator="equal">
      <formula>""</formula>
    </cfRule>
    <cfRule type="cellIs" dxfId="567" priority="465" operator="equal">
      <formula>0</formula>
    </cfRule>
  </conditionalFormatting>
  <conditionalFormatting sqref="AJ4">
    <cfRule type="cellIs" dxfId="566" priority="262" operator="equal">
      <formula>""</formula>
    </cfRule>
    <cfRule type="cellIs" dxfId="565" priority="263" operator="equal">
      <formula>0</formula>
    </cfRule>
  </conditionalFormatting>
  <conditionalFormatting sqref="F5:AJ5">
    <cfRule type="cellIs" dxfId="564" priority="2" operator="equal">
      <formula>""</formula>
    </cfRule>
    <cfRule type="cellIs" dxfId="563" priority="3" operator="equal">
      <formula>0</formula>
    </cfRule>
  </conditionalFormatting>
  <conditionalFormatting sqref="G6">
    <cfRule type="duplicateValues" dxfId="562" priority="2736"/>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53" zoomScaleNormal="153" workbookViewId="0">
      <selection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22" t="str">
        <f ca="1">'Formulario OM'!A1</f>
        <v>CÓDIGOS 
ESPECIALES</v>
      </c>
      <c r="B1" s="830" t="str">
        <f ca="1">APP&amp;" - " &amp;Tipo_3</f>
        <v>FastTest PlugIn - Verdadero/Falso</v>
      </c>
      <c r="C1" s="831"/>
      <c r="D1" s="831"/>
      <c r="E1" s="831"/>
      <c r="F1" s="831"/>
      <c r="G1" s="831"/>
      <c r="H1" s="831"/>
      <c r="I1" s="831"/>
      <c r="J1" s="831"/>
      <c r="K1" s="831"/>
      <c r="L1" s="110"/>
      <c r="M1" s="110"/>
      <c r="N1" s="110"/>
      <c r="O1" s="110"/>
      <c r="P1" s="110"/>
      <c r="Q1" s="110"/>
      <c r="R1" s="110"/>
      <c r="S1" s="110"/>
      <c r="T1" s="110"/>
      <c r="U1" s="110"/>
      <c r="V1" s="110"/>
      <c r="W1" s="110"/>
      <c r="X1" s="111"/>
      <c r="Y1" s="3"/>
      <c r="AB1" s="3">
        <f>COUNTA(Q7,H9,H11,H27,T27,T29,G33,M33,G35,M35)</f>
        <v>0</v>
      </c>
      <c r="AC1" s="696" t="str">
        <f>IFERROR(HLOOKUP(AC4,$AB$4:AB4,1,0),"OK")</f>
        <v>OK</v>
      </c>
      <c r="AD1" s="469"/>
      <c r="AE1" s="469"/>
    </row>
    <row r="2" spans="1:31" ht="24.95" customHeight="1" x14ac:dyDescent="0.25">
      <c r="A2" s="823"/>
      <c r="B2" s="832"/>
      <c r="C2" s="833"/>
      <c r="D2" s="833"/>
      <c r="E2" s="833"/>
      <c r="F2" s="833"/>
      <c r="G2" s="833"/>
      <c r="H2" s="833"/>
      <c r="I2" s="833"/>
      <c r="J2" s="833"/>
      <c r="K2" s="833"/>
      <c r="L2" s="809" t="str">
        <f ca="1">'Formulario OM'!L2</f>
        <v>DATOS 
GENERALES</v>
      </c>
      <c r="M2" s="810">
        <f>'Formulario OM'!M2</f>
        <v>0</v>
      </c>
      <c r="N2" s="858" t="str">
        <f ca="1">'Formulario OM'!N2</f>
        <v>BANCO 
PREGUNTAS</v>
      </c>
      <c r="O2" s="859">
        <f>'Formulario OM'!O2</f>
        <v>0</v>
      </c>
      <c r="P2" s="860" t="str">
        <f ca="1">'Formulario OM'!P2</f>
        <v>LIMPIAR 
DATOS</v>
      </c>
      <c r="Q2" s="859">
        <f>'Formulario OM'!Q2</f>
        <v>0</v>
      </c>
      <c r="R2" s="860" t="str">
        <f ca="1">'Formulario OM'!R2</f>
        <v>GUARDAR 
PREGUNTAS</v>
      </c>
      <c r="S2" s="859">
        <f>'Formulario OM'!S2</f>
        <v>0</v>
      </c>
      <c r="T2" s="860" t="str">
        <f ca="1">'Formulario OM'!T2</f>
        <v>BORRAR 
PREGUNTAS</v>
      </c>
      <c r="U2" s="859">
        <f>'Formulario OM'!U2</f>
        <v>0</v>
      </c>
      <c r="V2" s="860" t="str">
        <f ca="1">'Formulario OM'!V2</f>
        <v>ALMACENAR
FORMULAS</v>
      </c>
      <c r="W2" s="861">
        <f>'Formulario OM'!W2</f>
        <v>0</v>
      </c>
      <c r="X2" s="135" t="s">
        <v>125</v>
      </c>
      <c r="Y2" s="226" t="str">
        <f ca="1">'Formulario OM'!Y2</f>
        <v>BORRAR VARIABLES</v>
      </c>
      <c r="Z2" s="214" t="s">
        <v>1093</v>
      </c>
      <c r="AB2" s="464">
        <f>COUNTA(Y5:Y35)+COUNTA(AA5:AA35)</f>
        <v>0</v>
      </c>
      <c r="AC2" s="696">
        <f>COUNTA(AC5:AC36)</f>
        <v>1</v>
      </c>
      <c r="AD2" s="469"/>
      <c r="AE2" s="469"/>
    </row>
    <row r="3" spans="1:31" ht="2.25" customHeight="1" thickBot="1" x14ac:dyDescent="0.3">
      <c r="A3" s="824"/>
      <c r="B3" s="832"/>
      <c r="C3" s="833"/>
      <c r="D3" s="833"/>
      <c r="E3" s="833"/>
      <c r="F3" s="833"/>
      <c r="G3" s="833"/>
      <c r="H3" s="833"/>
      <c r="I3" s="833"/>
      <c r="J3" s="833"/>
      <c r="K3" s="833"/>
      <c r="L3" s="116"/>
      <c r="M3" s="117"/>
      <c r="N3" s="118"/>
      <c r="O3" s="119"/>
      <c r="P3" s="118"/>
      <c r="Q3" s="119"/>
      <c r="R3" s="118"/>
      <c r="S3" s="119"/>
      <c r="T3" s="118"/>
      <c r="U3" s="119"/>
      <c r="V3" s="118"/>
      <c r="W3" s="119"/>
      <c r="X3" s="120"/>
      <c r="Y3" s="3"/>
      <c r="AB3" s="466" t="s">
        <v>18238</v>
      </c>
      <c r="AC3" s="696">
        <f>COUNTA(AC39:AC79)</f>
        <v>0</v>
      </c>
      <c r="AD3" s="469"/>
      <c r="AE3" s="469"/>
    </row>
    <row r="4" spans="1:31" ht="6" customHeight="1" thickBot="1" x14ac:dyDescent="0.3">
      <c r="A4" s="121"/>
      <c r="B4" s="60"/>
      <c r="C4" s="62"/>
      <c r="D4" s="62"/>
      <c r="E4" s="62"/>
      <c r="F4" s="62"/>
      <c r="G4" s="62"/>
      <c r="H4" s="63"/>
      <c r="I4" s="64"/>
      <c r="J4" s="64"/>
      <c r="K4" s="64"/>
      <c r="L4" s="64"/>
      <c r="M4" s="884"/>
      <c r="N4" s="64"/>
      <c r="O4" s="64"/>
      <c r="P4" s="64"/>
      <c r="Q4" s="64"/>
      <c r="R4" s="64"/>
      <c r="S4" s="64"/>
      <c r="T4" s="63"/>
      <c r="U4" s="63"/>
      <c r="V4" s="63"/>
      <c r="W4" s="63"/>
      <c r="X4" s="65"/>
      <c r="Y4" s="125"/>
      <c r="AB4" s="466" t="s">
        <v>18239</v>
      </c>
      <c r="AC4" s="696">
        <f>COUNTA(AD4:XFD4)*3+COLUMN()</f>
        <v>29</v>
      </c>
    </row>
    <row r="5" spans="1:31" x14ac:dyDescent="0.25">
      <c r="A5" s="123" t="str">
        <f ca="1">'Formulario OM'!A5</f>
        <v>FÓRMULA</v>
      </c>
      <c r="B5" s="899" t="str">
        <f ca="1">'Formulario OM'!B5</f>
        <v>Nº Inicial del Banco de Preguntas</v>
      </c>
      <c r="C5" s="799"/>
      <c r="D5" s="799"/>
      <c r="E5" s="799"/>
      <c r="F5" s="799"/>
      <c r="G5" s="799"/>
      <c r="H5" s="240">
        <f>'Datos VF'!A4</f>
        <v>301</v>
      </c>
      <c r="I5" s="799" t="str">
        <f ca="1">'Formulario OM'!I5</f>
        <v>Pregunta Nº</v>
      </c>
      <c r="J5" s="799"/>
      <c r="K5" s="799"/>
      <c r="L5" s="33">
        <f>G37</f>
        <v>301</v>
      </c>
      <c r="M5" s="885"/>
      <c r="N5" s="806" t="str">
        <f ca="1">"N. "&amp;A5&amp;"S: "&amp;AC5</f>
        <v>N. FÓRMULAS: 0</v>
      </c>
      <c r="O5" s="807"/>
      <c r="P5" s="807"/>
      <c r="Q5" s="808"/>
      <c r="R5" s="806" t="str">
        <f ca="1">INDIRECT("Z_DG_15_"&amp;IDIOMA)&amp;": "&amp;P_min_VF&amp;IF(P_max_VF=0,""," - "&amp;P_max_VF)</f>
        <v>Rango de preguntas almacenadas: 0</v>
      </c>
      <c r="S5" s="807"/>
      <c r="T5" s="807"/>
      <c r="U5" s="807"/>
      <c r="V5" s="807"/>
      <c r="W5" s="807"/>
      <c r="X5" s="53"/>
      <c r="Y5" s="127"/>
      <c r="Z5" s="214">
        <v>1</v>
      </c>
      <c r="AA5" s="227"/>
      <c r="AB5" s="214">
        <f>Z35+1</f>
        <v>17</v>
      </c>
      <c r="AC5" s="696">
        <f>COUNTA(AD4:XFD4)</f>
        <v>0</v>
      </c>
    </row>
    <row r="6" spans="1:31" ht="6" customHeight="1" thickBot="1" x14ac:dyDescent="0.3">
      <c r="A6" s="13"/>
      <c r="B6" s="45"/>
      <c r="C6" s="46"/>
      <c r="D6" s="46"/>
      <c r="E6" s="46"/>
      <c r="F6" s="46"/>
      <c r="G6" s="46"/>
      <c r="H6" s="47"/>
      <c r="I6" s="48"/>
      <c r="J6" s="48"/>
      <c r="K6" s="48"/>
      <c r="L6" s="48"/>
      <c r="M6" s="885"/>
      <c r="N6" s="48"/>
      <c r="O6" s="47"/>
      <c r="P6" s="52"/>
      <c r="Q6" s="48"/>
      <c r="R6" s="48"/>
      <c r="S6" s="58"/>
      <c r="T6" s="58"/>
      <c r="U6" s="58"/>
      <c r="V6" s="47"/>
      <c r="W6" s="47"/>
      <c r="X6" s="49"/>
      <c r="Y6" s="126"/>
    </row>
    <row r="7" spans="1:31" ht="15" customHeight="1" thickTop="1" thickBot="1" x14ac:dyDescent="0.3">
      <c r="A7" s="123" t="str">
        <f ca="1">'Formulario OM'!A7</f>
        <v>SUPERÍNDICE</v>
      </c>
      <c r="B7" s="900" t="str">
        <f ca="1">'Formulario OM'!B7</f>
        <v>Nombre de la pregunta</v>
      </c>
      <c r="C7" s="901"/>
      <c r="D7" s="901"/>
      <c r="E7" s="901"/>
      <c r="F7" s="901"/>
      <c r="G7" s="901"/>
      <c r="H7" s="826" t="str">
        <f ca="1">IFERROR(INDIRECT("'Datos VF'!a"&amp;(L5-H5+N_I_Tabla)),"")</f>
        <v/>
      </c>
      <c r="I7" s="826"/>
      <c r="J7" s="826"/>
      <c r="K7" s="826"/>
      <c r="L7" s="826"/>
      <c r="M7" s="826"/>
      <c r="N7" s="799" t="str">
        <f ca="1">'Formulario OM'!N7</f>
        <v>Imagen</v>
      </c>
      <c r="O7" s="799"/>
      <c r="P7" s="799"/>
      <c r="Q7" s="818"/>
      <c r="R7" s="819"/>
      <c r="S7" s="819"/>
      <c r="T7" s="819"/>
      <c r="U7" s="819"/>
      <c r="V7" s="819"/>
      <c r="W7" s="820"/>
      <c r="X7" s="53"/>
      <c r="Y7" s="127"/>
      <c r="Z7" s="214">
        <f>Z5+1</f>
        <v>2</v>
      </c>
      <c r="AA7" s="227"/>
      <c r="AB7" s="214">
        <f>AB5+1</f>
        <v>18</v>
      </c>
    </row>
    <row r="8" spans="1:31" ht="6" customHeight="1" thickTop="1" x14ac:dyDescent="0.25">
      <c r="A8" s="14"/>
      <c r="B8" s="45"/>
      <c r="C8" s="46"/>
      <c r="D8" s="46"/>
      <c r="E8" s="46"/>
      <c r="F8" s="46"/>
      <c r="G8" s="48"/>
      <c r="H8" s="48"/>
      <c r="I8" s="47"/>
      <c r="J8" s="47"/>
      <c r="K8" s="47"/>
      <c r="L8" s="47"/>
      <c r="M8" s="48"/>
      <c r="N8" s="48"/>
      <c r="O8" s="58"/>
      <c r="P8" s="52"/>
      <c r="Q8" s="48"/>
      <c r="R8" s="58"/>
      <c r="S8" s="58"/>
      <c r="T8" s="58"/>
      <c r="U8" s="58"/>
      <c r="V8" s="898"/>
      <c r="W8" s="898"/>
      <c r="X8" s="49"/>
      <c r="Y8" s="78"/>
    </row>
    <row r="9" spans="1:31" x14ac:dyDescent="0.25">
      <c r="A9" s="123" t="str">
        <f ca="1">'Formulario OM'!A9</f>
        <v>SUBÍNDICE</v>
      </c>
      <c r="B9" s="752" t="str">
        <f ca="1">'Formulario OM'!B9</f>
        <v>Descripción</v>
      </c>
      <c r="C9" s="750"/>
      <c r="D9" s="750"/>
      <c r="E9" s="750"/>
      <c r="F9" s="750"/>
      <c r="G9" s="750"/>
      <c r="H9" s="825"/>
      <c r="I9" s="825"/>
      <c r="J9" s="825"/>
      <c r="K9" s="825"/>
      <c r="L9" s="825"/>
      <c r="M9" s="825"/>
      <c r="N9" s="58"/>
      <c r="O9" s="59"/>
      <c r="P9" s="52"/>
      <c r="Q9" s="52"/>
      <c r="R9" s="58"/>
      <c r="S9" s="58"/>
      <c r="T9" s="58"/>
      <c r="U9" s="58"/>
      <c r="V9" s="897"/>
      <c r="W9" s="897"/>
      <c r="X9" s="53"/>
      <c r="Y9" s="127"/>
      <c r="Z9" s="214">
        <f>Z7+1</f>
        <v>3</v>
      </c>
      <c r="AA9" s="227"/>
      <c r="AB9" s="214">
        <f>AB7+1</f>
        <v>19</v>
      </c>
    </row>
    <row r="10" spans="1:31"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ht="15.75" thickTop="1" x14ac:dyDescent="0.25">
      <c r="A11" s="123" t="str">
        <f ca="1">'Formulario OM'!A11</f>
        <v>SALTO LÍNEA</v>
      </c>
      <c r="B11" s="798" t="str">
        <f ca="1">'Formulario OM'!B11</f>
        <v>Enunciado de la pregunta</v>
      </c>
      <c r="C11" s="799"/>
      <c r="D11" s="799"/>
      <c r="E11" s="799"/>
      <c r="F11" s="799"/>
      <c r="G11" s="881"/>
      <c r="H11" s="888"/>
      <c r="I11" s="889"/>
      <c r="J11" s="889"/>
      <c r="K11" s="889"/>
      <c r="L11" s="889"/>
      <c r="M11" s="889"/>
      <c r="N11" s="889"/>
      <c r="O11" s="889"/>
      <c r="P11" s="889"/>
      <c r="Q11" s="889"/>
      <c r="R11" s="889"/>
      <c r="S11" s="889"/>
      <c r="T11" s="889"/>
      <c r="U11" s="889"/>
      <c r="V11" s="889"/>
      <c r="W11" s="890"/>
      <c r="X11" s="53"/>
      <c r="Y11" s="127"/>
      <c r="Z11" s="214">
        <f>Z9+1</f>
        <v>4</v>
      </c>
      <c r="AA11" s="227"/>
      <c r="AB11" s="214">
        <f>AB9+1</f>
        <v>20</v>
      </c>
    </row>
    <row r="12" spans="1:31" ht="6" customHeight="1" thickBot="1" x14ac:dyDescent="0.3">
      <c r="A12" s="1"/>
      <c r="B12" s="802"/>
      <c r="C12" s="803"/>
      <c r="D12" s="46"/>
      <c r="E12" s="62"/>
      <c r="F12" s="62"/>
      <c r="G12" s="242"/>
      <c r="H12" s="891"/>
      <c r="I12" s="892"/>
      <c r="J12" s="892"/>
      <c r="K12" s="892"/>
      <c r="L12" s="892"/>
      <c r="M12" s="892"/>
      <c r="N12" s="892"/>
      <c r="O12" s="892"/>
      <c r="P12" s="892"/>
      <c r="Q12" s="892"/>
      <c r="R12" s="892"/>
      <c r="S12" s="892"/>
      <c r="T12" s="892"/>
      <c r="U12" s="892"/>
      <c r="V12" s="892"/>
      <c r="W12" s="893"/>
      <c r="X12" s="49"/>
      <c r="Y12" s="78"/>
    </row>
    <row r="13" spans="1:31" x14ac:dyDescent="0.25">
      <c r="A13" s="123" t="str">
        <f ca="1">'Formulario OM'!A13</f>
        <v>CONCATENAR</v>
      </c>
      <c r="B13" s="802"/>
      <c r="C13" s="803"/>
      <c r="D13" s="880" t="str">
        <f>GENERAL!C11</f>
        <v>Moodle
 Editor.
(HTML)</v>
      </c>
      <c r="E13" s="880"/>
      <c r="F13" s="880"/>
      <c r="G13" s="880"/>
      <c r="H13" s="891"/>
      <c r="I13" s="892"/>
      <c r="J13" s="892"/>
      <c r="K13" s="892"/>
      <c r="L13" s="892"/>
      <c r="M13" s="892"/>
      <c r="N13" s="892"/>
      <c r="O13" s="892"/>
      <c r="P13" s="892"/>
      <c r="Q13" s="892"/>
      <c r="R13" s="892"/>
      <c r="S13" s="892"/>
      <c r="T13" s="892"/>
      <c r="U13" s="892"/>
      <c r="V13" s="892"/>
      <c r="W13" s="893"/>
      <c r="X13" s="53"/>
      <c r="Y13" s="127"/>
      <c r="Z13" s="214">
        <f>Z11+1</f>
        <v>5</v>
      </c>
      <c r="AA13" s="227"/>
      <c r="AB13" s="214">
        <f>AB11+1</f>
        <v>21</v>
      </c>
    </row>
    <row r="14" spans="1:31" ht="6" customHeight="1" x14ac:dyDescent="0.25">
      <c r="B14" s="802"/>
      <c r="C14" s="803"/>
      <c r="D14" s="46"/>
      <c r="E14" s="62"/>
      <c r="F14" s="62"/>
      <c r="G14" s="886"/>
      <c r="H14" s="891"/>
      <c r="I14" s="892"/>
      <c r="J14" s="892"/>
      <c r="K14" s="892"/>
      <c r="L14" s="892"/>
      <c r="M14" s="892"/>
      <c r="N14" s="892"/>
      <c r="O14" s="892"/>
      <c r="P14" s="892"/>
      <c r="Q14" s="892"/>
      <c r="R14" s="892"/>
      <c r="S14" s="892"/>
      <c r="T14" s="892"/>
      <c r="U14" s="892"/>
      <c r="V14" s="892"/>
      <c r="W14" s="893"/>
      <c r="X14" s="49"/>
      <c r="Y14" s="78"/>
    </row>
    <row r="15" spans="1:31" x14ac:dyDescent="0.25">
      <c r="A15" s="123" t="str">
        <f ca="1">'Formulario OM'!A15</f>
        <v>NEGRITA</v>
      </c>
      <c r="B15" s="798"/>
      <c r="C15" s="799"/>
      <c r="D15" s="799"/>
      <c r="E15" s="799"/>
      <c r="F15" s="799"/>
      <c r="G15" s="886"/>
      <c r="H15" s="891"/>
      <c r="I15" s="892"/>
      <c r="J15" s="892"/>
      <c r="K15" s="892"/>
      <c r="L15" s="892"/>
      <c r="M15" s="892"/>
      <c r="N15" s="892"/>
      <c r="O15" s="892"/>
      <c r="P15" s="892"/>
      <c r="Q15" s="892"/>
      <c r="R15" s="892"/>
      <c r="S15" s="892"/>
      <c r="T15" s="892"/>
      <c r="U15" s="892"/>
      <c r="V15" s="892"/>
      <c r="W15" s="893"/>
      <c r="X15" s="53"/>
      <c r="Y15" s="127"/>
      <c r="Z15" s="214">
        <f>Z13+1</f>
        <v>6</v>
      </c>
      <c r="AA15" s="227"/>
      <c r="AB15" s="214">
        <f>AB13+1</f>
        <v>22</v>
      </c>
    </row>
    <row r="16" spans="1:31" ht="6" customHeight="1" x14ac:dyDescent="0.25">
      <c r="B16" s="45"/>
      <c r="C16" s="46"/>
      <c r="D16" s="46"/>
      <c r="E16" s="46"/>
      <c r="F16" s="46"/>
      <c r="G16" s="886"/>
      <c r="H16" s="891"/>
      <c r="I16" s="892"/>
      <c r="J16" s="892"/>
      <c r="K16" s="892"/>
      <c r="L16" s="892"/>
      <c r="M16" s="892"/>
      <c r="N16" s="892"/>
      <c r="O16" s="892"/>
      <c r="P16" s="892"/>
      <c r="Q16" s="892"/>
      <c r="R16" s="892"/>
      <c r="S16" s="892"/>
      <c r="T16" s="892"/>
      <c r="U16" s="892"/>
      <c r="V16" s="892"/>
      <c r="W16" s="893"/>
      <c r="X16" s="49"/>
      <c r="Y16" s="78"/>
    </row>
    <row r="17" spans="1:28" ht="15" customHeight="1" x14ac:dyDescent="0.25">
      <c r="A17" s="123" t="str">
        <f ca="1">'Formulario OM'!A17</f>
        <v>ESPACIOS (+1)</v>
      </c>
      <c r="B17" s="50"/>
      <c r="C17" s="51"/>
      <c r="D17" s="51"/>
      <c r="E17" s="51"/>
      <c r="F17" s="51"/>
      <c r="G17" s="46"/>
      <c r="H17" s="891"/>
      <c r="I17" s="892"/>
      <c r="J17" s="892"/>
      <c r="K17" s="892"/>
      <c r="L17" s="892"/>
      <c r="M17" s="892"/>
      <c r="N17" s="892"/>
      <c r="O17" s="892"/>
      <c r="P17" s="892"/>
      <c r="Q17" s="892"/>
      <c r="R17" s="892"/>
      <c r="S17" s="892"/>
      <c r="T17" s="892"/>
      <c r="U17" s="892"/>
      <c r="V17" s="892"/>
      <c r="W17" s="893"/>
      <c r="X17" s="53"/>
      <c r="Y17" s="127"/>
      <c r="Z17" s="214">
        <f>Z15+1</f>
        <v>7</v>
      </c>
      <c r="AA17" s="227"/>
      <c r="AB17" s="214">
        <f>AB15+1</f>
        <v>23</v>
      </c>
    </row>
    <row r="18" spans="1:28" ht="6" customHeight="1" x14ac:dyDescent="0.25">
      <c r="B18" s="45"/>
      <c r="C18" s="46"/>
      <c r="D18" s="46"/>
      <c r="E18" s="46"/>
      <c r="F18" s="46"/>
      <c r="G18" s="46"/>
      <c r="H18" s="891"/>
      <c r="I18" s="892"/>
      <c r="J18" s="892"/>
      <c r="K18" s="892"/>
      <c r="L18" s="892"/>
      <c r="M18" s="892"/>
      <c r="N18" s="892"/>
      <c r="O18" s="892"/>
      <c r="P18" s="892"/>
      <c r="Q18" s="892"/>
      <c r="R18" s="892"/>
      <c r="S18" s="892"/>
      <c r="T18" s="892"/>
      <c r="U18" s="892"/>
      <c r="V18" s="892"/>
      <c r="W18" s="893"/>
      <c r="X18" s="49"/>
      <c r="Y18" s="78"/>
    </row>
    <row r="19" spans="1:28" ht="15.75" customHeight="1" x14ac:dyDescent="0.25">
      <c r="A19" s="123" t="str">
        <f ca="1">'Formulario OM'!A19</f>
        <v>TEXTO ROJO</v>
      </c>
      <c r="B19" s="50"/>
      <c r="C19" s="51"/>
      <c r="D19" s="51"/>
      <c r="E19" s="51"/>
      <c r="F19" s="51"/>
      <c r="G19" s="51"/>
      <c r="H19" s="891"/>
      <c r="I19" s="892"/>
      <c r="J19" s="892"/>
      <c r="K19" s="892"/>
      <c r="L19" s="892"/>
      <c r="M19" s="892"/>
      <c r="N19" s="892"/>
      <c r="O19" s="892"/>
      <c r="P19" s="892"/>
      <c r="Q19" s="892"/>
      <c r="R19" s="892"/>
      <c r="S19" s="892"/>
      <c r="T19" s="892"/>
      <c r="U19" s="892"/>
      <c r="V19" s="892"/>
      <c r="W19" s="893"/>
      <c r="X19" s="53"/>
      <c r="Y19" s="127"/>
      <c r="Z19" s="214">
        <f>Z17+1</f>
        <v>8</v>
      </c>
      <c r="AA19" s="227"/>
      <c r="AB19" s="214">
        <f>AB17+1</f>
        <v>24</v>
      </c>
    </row>
    <row r="20" spans="1:28" ht="6" customHeight="1" x14ac:dyDescent="0.25">
      <c r="A20" s="124"/>
      <c r="B20" s="45"/>
      <c r="C20" s="46"/>
      <c r="D20" s="46"/>
      <c r="E20" s="46"/>
      <c r="F20" s="46"/>
      <c r="G20" s="46"/>
      <c r="H20" s="891"/>
      <c r="I20" s="892"/>
      <c r="J20" s="892"/>
      <c r="K20" s="892"/>
      <c r="L20" s="892"/>
      <c r="M20" s="892"/>
      <c r="N20" s="892"/>
      <c r="O20" s="892"/>
      <c r="P20" s="892"/>
      <c r="Q20" s="892"/>
      <c r="R20" s="892"/>
      <c r="S20" s="892"/>
      <c r="T20" s="892"/>
      <c r="U20" s="892"/>
      <c r="V20" s="892"/>
      <c r="W20" s="893"/>
      <c r="X20" s="49"/>
      <c r="Y20" s="78"/>
    </row>
    <row r="21" spans="1:28" x14ac:dyDescent="0.25">
      <c r="A21" s="123" t="str">
        <f ca="1">'Formulario OM'!A21</f>
        <v>TEXTO AZUL</v>
      </c>
      <c r="B21" s="50"/>
      <c r="C21" s="51"/>
      <c r="D21" s="51"/>
      <c r="E21" s="51"/>
      <c r="F21" s="136"/>
      <c r="G21" s="47"/>
      <c r="H21" s="891"/>
      <c r="I21" s="892"/>
      <c r="J21" s="892"/>
      <c r="K21" s="892"/>
      <c r="L21" s="892"/>
      <c r="M21" s="892"/>
      <c r="N21" s="892"/>
      <c r="O21" s="892"/>
      <c r="P21" s="892"/>
      <c r="Q21" s="892"/>
      <c r="R21" s="892"/>
      <c r="S21" s="892"/>
      <c r="T21" s="892"/>
      <c r="U21" s="892"/>
      <c r="V21" s="892"/>
      <c r="W21" s="893"/>
      <c r="X21" s="53"/>
      <c r="Y21" s="127"/>
      <c r="Z21" s="214">
        <f>Z19+1</f>
        <v>9</v>
      </c>
      <c r="AA21" s="227"/>
      <c r="AB21" s="214">
        <f>AB19+1</f>
        <v>25</v>
      </c>
    </row>
    <row r="22" spans="1:28" ht="6" customHeight="1" x14ac:dyDescent="0.25">
      <c r="B22" s="45"/>
      <c r="C22" s="46"/>
      <c r="D22" s="46"/>
      <c r="E22" s="46"/>
      <c r="F22" s="46"/>
      <c r="G22" s="46"/>
      <c r="H22" s="891"/>
      <c r="I22" s="892"/>
      <c r="J22" s="892"/>
      <c r="K22" s="892"/>
      <c r="L22" s="892"/>
      <c r="M22" s="892"/>
      <c r="N22" s="892"/>
      <c r="O22" s="892"/>
      <c r="P22" s="892"/>
      <c r="Q22" s="892"/>
      <c r="R22" s="892"/>
      <c r="S22" s="892"/>
      <c r="T22" s="892"/>
      <c r="U22" s="892"/>
      <c r="V22" s="892"/>
      <c r="W22" s="893"/>
      <c r="X22" s="49"/>
      <c r="Y22" s="78"/>
      <c r="Z22" s="11"/>
    </row>
    <row r="23" spans="1:28" x14ac:dyDescent="0.25">
      <c r="A23" s="123" t="str">
        <f ca="1">'Formulario OM'!A23</f>
        <v>OTRO COLOR</v>
      </c>
      <c r="B23" s="50"/>
      <c r="C23" s="51"/>
      <c r="D23" s="51"/>
      <c r="E23" s="51"/>
      <c r="F23" s="51"/>
      <c r="G23" s="51"/>
      <c r="H23" s="891"/>
      <c r="I23" s="892"/>
      <c r="J23" s="892"/>
      <c r="K23" s="892"/>
      <c r="L23" s="892"/>
      <c r="M23" s="892"/>
      <c r="N23" s="892"/>
      <c r="O23" s="892"/>
      <c r="P23" s="892"/>
      <c r="Q23" s="892"/>
      <c r="R23" s="892"/>
      <c r="S23" s="892"/>
      <c r="T23" s="892"/>
      <c r="U23" s="892"/>
      <c r="V23" s="892"/>
      <c r="W23" s="893"/>
      <c r="X23" s="53"/>
      <c r="Y23" s="127"/>
      <c r="Z23" s="214">
        <f>Z21+1</f>
        <v>10</v>
      </c>
      <c r="AA23" s="227"/>
      <c r="AB23" s="214">
        <f>AB21+1</f>
        <v>26</v>
      </c>
    </row>
    <row r="24" spans="1:28" ht="6" customHeight="1" thickBot="1" x14ac:dyDescent="0.3">
      <c r="B24" s="50"/>
      <c r="C24" s="51"/>
      <c r="D24" s="51"/>
      <c r="E24" s="51"/>
      <c r="F24" s="51"/>
      <c r="G24" s="51"/>
      <c r="H24" s="891"/>
      <c r="I24" s="892"/>
      <c r="J24" s="892"/>
      <c r="K24" s="892"/>
      <c r="L24" s="892"/>
      <c r="M24" s="892"/>
      <c r="N24" s="892"/>
      <c r="O24" s="892"/>
      <c r="P24" s="892"/>
      <c r="Q24" s="892"/>
      <c r="R24" s="892"/>
      <c r="S24" s="892"/>
      <c r="T24" s="892"/>
      <c r="U24" s="892"/>
      <c r="V24" s="892"/>
      <c r="W24" s="893"/>
      <c r="X24" s="53"/>
      <c r="Y24" s="3"/>
      <c r="Z24" s="11"/>
    </row>
    <row r="25" spans="1:28" ht="15" customHeight="1" thickBot="1" x14ac:dyDescent="0.3">
      <c r="A25" s="822" t="str">
        <f ca="1">'Formulario OM'!A25</f>
        <v>INSERTAR
IMÁGENES</v>
      </c>
      <c r="B25" s="50"/>
      <c r="C25" s="51"/>
      <c r="D25" s="51"/>
      <c r="E25" s="51"/>
      <c r="F25" s="51"/>
      <c r="G25" s="51"/>
      <c r="H25" s="894"/>
      <c r="I25" s="895"/>
      <c r="J25" s="895"/>
      <c r="K25" s="895"/>
      <c r="L25" s="895"/>
      <c r="M25" s="895"/>
      <c r="N25" s="895"/>
      <c r="O25" s="895"/>
      <c r="P25" s="895"/>
      <c r="Q25" s="895"/>
      <c r="R25" s="895"/>
      <c r="S25" s="895"/>
      <c r="T25" s="895"/>
      <c r="U25" s="895"/>
      <c r="V25" s="895"/>
      <c r="W25" s="896"/>
      <c r="X25" s="53"/>
      <c r="Y25" s="127"/>
      <c r="Z25" s="214">
        <f>Z23+1</f>
        <v>11</v>
      </c>
      <c r="AA25" s="227"/>
      <c r="AB25" s="214">
        <f>AB23+1</f>
        <v>27</v>
      </c>
    </row>
    <row r="26" spans="1:28" ht="6" customHeight="1" thickTop="1" thickBot="1" x14ac:dyDescent="0.3">
      <c r="A26" s="823"/>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ht="15" customHeight="1" thickTop="1" thickBot="1" x14ac:dyDescent="0.3">
      <c r="A27" s="824"/>
      <c r="B27" s="50"/>
      <c r="C27" s="799" t="str">
        <f ca="1">INDIRECT("z_OM_08_"&amp;IDIOMA)</f>
        <v>Respuesta Correcta</v>
      </c>
      <c r="D27" s="799"/>
      <c r="E27" s="799"/>
      <c r="F27" s="799"/>
      <c r="G27" s="799"/>
      <c r="H27" s="887"/>
      <c r="I27" s="887"/>
      <c r="J27" s="887"/>
      <c r="K27" s="887"/>
      <c r="L27" s="887"/>
      <c r="M27" s="887"/>
      <c r="N27" s="887"/>
      <c r="O27" s="887"/>
      <c r="P27" s="882" t="str">
        <f ca="1">'Formulario OM'!R17</f>
        <v>Retroalim.</v>
      </c>
      <c r="Q27" s="882"/>
      <c r="R27" s="882"/>
      <c r="S27" s="883"/>
      <c r="T27" s="811"/>
      <c r="U27" s="812"/>
      <c r="V27" s="812"/>
      <c r="W27" s="813"/>
      <c r="X27" s="53"/>
      <c r="Y27" s="127"/>
      <c r="Z27" s="214">
        <f>Z25+1</f>
        <v>12</v>
      </c>
      <c r="AA27" s="227"/>
      <c r="AB27" s="214">
        <f>AB25+1</f>
        <v>28</v>
      </c>
    </row>
    <row r="28" spans="1:2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ht="15" customHeight="1" thickTop="1" thickBot="1" x14ac:dyDescent="0.3">
      <c r="A29" s="822" t="str">
        <f ca="1">'Formulario OM'!A29</f>
        <v>USAR DATOS VARIABLES</v>
      </c>
      <c r="B29" s="50"/>
      <c r="C29" s="51"/>
      <c r="D29" s="51"/>
      <c r="E29" s="54"/>
      <c r="F29" s="136"/>
      <c r="G29" s="61"/>
      <c r="H29" s="799" t="str">
        <f ca="1">P27&amp;" "&amp;'Formulario OM'!G18</f>
        <v>Retroalim. Respuesta Incorrecta</v>
      </c>
      <c r="I29" s="799"/>
      <c r="J29" s="799"/>
      <c r="K29" s="799"/>
      <c r="L29" s="799"/>
      <c r="M29" s="799"/>
      <c r="N29" s="799"/>
      <c r="O29" s="799"/>
      <c r="P29" s="799"/>
      <c r="Q29" s="799"/>
      <c r="R29" s="799"/>
      <c r="S29" s="881"/>
      <c r="T29" s="811"/>
      <c r="U29" s="812"/>
      <c r="V29" s="812"/>
      <c r="W29" s="813"/>
      <c r="X29" s="113"/>
      <c r="Y29" s="127"/>
      <c r="Z29" s="214">
        <f>Z27+1</f>
        <v>13</v>
      </c>
      <c r="AA29" s="227"/>
      <c r="AB29" s="214">
        <f>AB27+1</f>
        <v>29</v>
      </c>
    </row>
    <row r="30" spans="1:28" ht="6" customHeight="1" thickTop="1" x14ac:dyDescent="0.25">
      <c r="A30" s="823"/>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ht="15.75" thickBot="1" x14ac:dyDescent="0.3">
      <c r="A31" s="824"/>
      <c r="B31" s="50"/>
      <c r="C31" s="51"/>
      <c r="D31" s="51"/>
      <c r="E31" s="54"/>
      <c r="F31" s="62"/>
      <c r="G31" s="850" t="str">
        <f ca="1">'Formulario OM'!G31</f>
        <v>PISTA</v>
      </c>
      <c r="H31" s="850"/>
      <c r="I31" s="850"/>
      <c r="J31" s="850"/>
      <c r="K31" s="850"/>
      <c r="L31" s="850"/>
      <c r="M31" s="850"/>
      <c r="N31" s="850"/>
      <c r="O31" s="850"/>
      <c r="P31" s="850"/>
      <c r="Q31" s="850"/>
      <c r="R31" s="112"/>
      <c r="S31" s="837"/>
      <c r="T31" s="837"/>
      <c r="U31" s="837"/>
      <c r="V31" s="837"/>
      <c r="W31" s="837"/>
      <c r="X31" s="838"/>
      <c r="Y31" s="127"/>
      <c r="Z31" s="214">
        <f>Z29+1</f>
        <v>14</v>
      </c>
      <c r="AA31" s="227"/>
      <c r="AB31" s="214">
        <f>AB29+1</f>
        <v>30</v>
      </c>
    </row>
    <row r="32" spans="1:28" ht="6" customHeight="1" thickBot="1" x14ac:dyDescent="0.3">
      <c r="A32" s="124"/>
      <c r="B32" s="50"/>
      <c r="C32" s="821" t="s">
        <v>131</v>
      </c>
      <c r="D32" s="821"/>
      <c r="E32" s="54"/>
      <c r="F32" s="62"/>
      <c r="G32" s="61"/>
      <c r="H32" s="61"/>
      <c r="I32" s="61"/>
      <c r="J32" s="55"/>
      <c r="K32" s="55"/>
      <c r="L32" s="55"/>
      <c r="M32" s="61"/>
      <c r="N32" s="55"/>
      <c r="O32" s="55"/>
      <c r="P32" s="55"/>
      <c r="Q32" s="55"/>
      <c r="R32" s="112"/>
      <c r="S32" s="837"/>
      <c r="T32" s="837"/>
      <c r="U32" s="837"/>
      <c r="V32" s="837"/>
      <c r="W32" s="837"/>
      <c r="X32" s="838"/>
      <c r="Y32" s="78"/>
    </row>
    <row r="33" spans="1:28" ht="15.75" customHeight="1" thickTop="1" thickBot="1" x14ac:dyDescent="0.3">
      <c r="A33" s="123" t="str">
        <f ca="1">'Formulario OM'!A33</f>
        <v>ACTIVAR</v>
      </c>
      <c r="B33" s="50"/>
      <c r="C33" s="821"/>
      <c r="D33" s="821"/>
      <c r="E33" s="54"/>
      <c r="F33" s="136" t="s">
        <v>733</v>
      </c>
      <c r="G33" s="811"/>
      <c r="H33" s="812"/>
      <c r="I33" s="812"/>
      <c r="J33" s="812"/>
      <c r="K33" s="813"/>
      <c r="L33" s="136" t="s">
        <v>731</v>
      </c>
      <c r="M33" s="811"/>
      <c r="N33" s="812"/>
      <c r="O33" s="812"/>
      <c r="P33" s="812"/>
      <c r="Q33" s="813"/>
      <c r="R33" s="112"/>
      <c r="S33" s="837"/>
      <c r="T33" s="837"/>
      <c r="U33" s="837"/>
      <c r="V33" s="837"/>
      <c r="W33" s="837"/>
      <c r="X33" s="838"/>
      <c r="Y33" s="127"/>
      <c r="Z33" s="214">
        <f>Z31+1</f>
        <v>15</v>
      </c>
      <c r="AA33" s="227"/>
      <c r="AB33" s="214">
        <f>AB31+1</f>
        <v>31</v>
      </c>
    </row>
    <row r="34" spans="1:28" ht="6" customHeight="1" thickTop="1" thickBot="1" x14ac:dyDescent="0.3">
      <c r="A34" s="1"/>
      <c r="B34" s="50"/>
      <c r="C34" s="821"/>
      <c r="D34" s="821"/>
      <c r="E34" s="54"/>
      <c r="F34" s="62"/>
      <c r="G34" s="61"/>
      <c r="H34" s="61"/>
      <c r="I34" s="61"/>
      <c r="J34" s="55"/>
      <c r="K34" s="55"/>
      <c r="L34" s="55"/>
      <c r="M34" s="61"/>
      <c r="N34" s="56"/>
      <c r="O34" s="56"/>
      <c r="P34" s="56"/>
      <c r="Q34" s="56"/>
      <c r="R34" s="112"/>
      <c r="S34" s="837"/>
      <c r="T34" s="837"/>
      <c r="U34" s="837"/>
      <c r="V34" s="837"/>
      <c r="W34" s="837"/>
      <c r="X34" s="838"/>
      <c r="Y34" s="78"/>
    </row>
    <row r="35" spans="1:28" ht="15.75" customHeight="1" thickTop="1" thickBot="1" x14ac:dyDescent="0.3">
      <c r="A35" s="123" t="str">
        <f ca="1">'Formulario OM'!A35</f>
        <v>DESACTIVAR</v>
      </c>
      <c r="B35" s="50"/>
      <c r="C35" s="821"/>
      <c r="D35" s="821"/>
      <c r="E35" s="54"/>
      <c r="F35" s="136" t="s">
        <v>734</v>
      </c>
      <c r="G35" s="811"/>
      <c r="H35" s="812"/>
      <c r="I35" s="812"/>
      <c r="J35" s="812"/>
      <c r="K35" s="813"/>
      <c r="L35" s="136" t="s">
        <v>732</v>
      </c>
      <c r="M35" s="811"/>
      <c r="N35" s="812"/>
      <c r="O35" s="812"/>
      <c r="P35" s="812"/>
      <c r="Q35" s="813"/>
      <c r="R35" s="112"/>
      <c r="S35" s="837"/>
      <c r="T35" s="837"/>
      <c r="U35" s="837"/>
      <c r="V35" s="837"/>
      <c r="W35" s="837"/>
      <c r="X35" s="838"/>
      <c r="Y35" s="127"/>
      <c r="Z35" s="214">
        <f>Z33+1</f>
        <v>16</v>
      </c>
      <c r="AA35" s="227"/>
      <c r="AB35" s="214">
        <f>AB33+1</f>
        <v>32</v>
      </c>
    </row>
    <row r="36" spans="1:28" ht="9.9499999999999993" customHeight="1" thickTop="1" thickBot="1" x14ac:dyDescent="0.3">
      <c r="A36" s="470" t="str">
        <f>IF(AB2&gt;0,AB2,"")</f>
        <v/>
      </c>
      <c r="B36" s="228"/>
      <c r="C36" s="248" t="str">
        <f>Version</f>
        <v xml:space="preserve">   V - 7.1 </v>
      </c>
      <c r="D36" s="57"/>
      <c r="E36" s="57"/>
      <c r="F36" s="148">
        <v>4</v>
      </c>
      <c r="G36" s="57"/>
      <c r="H36" s="57"/>
      <c r="I36" s="57"/>
      <c r="J36" s="57"/>
      <c r="K36" s="57"/>
      <c r="L36" s="57"/>
      <c r="M36" s="57"/>
      <c r="N36" s="57"/>
      <c r="O36" s="57"/>
      <c r="P36" s="57"/>
      <c r="Q36" s="57"/>
      <c r="R36" s="114"/>
      <c r="S36" s="839"/>
      <c r="T36" s="839"/>
      <c r="U36" s="839"/>
      <c r="V36" s="839"/>
      <c r="W36" s="839"/>
      <c r="X36" s="840"/>
      <c r="Y36" s="78"/>
    </row>
    <row r="37" spans="1:28" s="2" customFormat="1" ht="15.75" hidden="1" customHeight="1" thickTop="1" x14ac:dyDescent="0.25">
      <c r="G37" s="42">
        <v>301</v>
      </c>
      <c r="I37" s="244" t="s">
        <v>12</v>
      </c>
      <c r="J37" s="244" t="s">
        <v>16</v>
      </c>
      <c r="M37" s="216" t="b">
        <v>1</v>
      </c>
      <c r="N37" s="216" t="b">
        <f>Centrar_Tabla</f>
        <v>0</v>
      </c>
      <c r="Y37" s="4"/>
    </row>
    <row r="38" spans="1:28" s="2" customFormat="1" ht="15.75" hidden="1" customHeight="1" x14ac:dyDescent="0.25">
      <c r="A38" s="4"/>
      <c r="B38" s="12"/>
      <c r="C38" s="12"/>
      <c r="D38" s="12"/>
      <c r="E38" s="12"/>
      <c r="F38" s="12"/>
      <c r="G38" s="12"/>
      <c r="I38" s="245" t="str">
        <f ca="1">INDIRECT("Z_VF_01_"&amp;IDIOMA)</f>
        <v>VERDADERO</v>
      </c>
      <c r="J38" s="245"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rNQVBCgcWIXwMQMc+fFd4yJ6gphSakYRA+XiW+s8PzjlKIy/Hl40hRjHZ+UFFhxvv11qOdUkW8WX1/WNdlMTWQ==" saltValue="6asoj8SFktB+6nnwUhdn2A=="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525"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- 7.1 </v>
      </c>
      <c r="B1" s="133"/>
      <c r="C1" s="134"/>
      <c r="D1" s="229"/>
      <c r="E1" s="229"/>
      <c r="F1" s="232" t="str">
        <f ca="1">'Datos OM'!F1</f>
        <v>DATOS 
GENERALES
FORMULARIO</v>
      </c>
      <c r="G1" s="463" t="str">
        <f ca="1">'Datos OM'!G1</f>
        <v>INSERTAR PREGUNTA [ Ctrl + h ]
BORRAR PREGUNTA [ Ctrl + k ]</v>
      </c>
      <c r="H1" s="234">
        <f>COUNTA(Tabla_VF[Enunciado])</f>
        <v>0</v>
      </c>
      <c r="I1" s="233" t="str">
        <f ca="1">'Datos OM'!I1</f>
        <v>Preguntas Almacenadas</v>
      </c>
      <c r="J1" s="272"/>
      <c r="AF1" s="233"/>
    </row>
    <row r="2" spans="1:36" s="7" customFormat="1" ht="49.5" customHeight="1" thickBot="1" x14ac:dyDescent="0.3">
      <c r="A2" s="255" t="str">
        <f ca="1">'Datos OM'!A2</f>
        <v>Nombre de la pregunta</v>
      </c>
      <c r="B2" s="254"/>
      <c r="C2" s="256"/>
      <c r="D2" s="257"/>
      <c r="E2" s="257"/>
      <c r="F2" s="276" t="str">
        <f ca="1">'Datos OM'!F2</f>
        <v>Descripción</v>
      </c>
      <c r="G2" s="266" t="str">
        <f ca="1">'Formulario VF'!B1&amp;"
"&amp;'Formulario OM'!B11</f>
        <v>FastTest PlugIn - Verdadero/Falso
Enunciado de la pregunta</v>
      </c>
      <c r="H2" s="295" t="str">
        <f>MID(T_R,1,1)</f>
        <v>a</v>
      </c>
      <c r="I2" s="381" t="str">
        <f ca="1">'Formulario VF'!P27</f>
        <v>Retroalim.</v>
      </c>
      <c r="J2" s="382" t="str">
        <f ca="1">'Formulario VF'!H29</f>
        <v>Retroalim. Respuesta Incorrecta</v>
      </c>
      <c r="K2" s="297"/>
      <c r="L2" s="298"/>
      <c r="M2" s="299"/>
      <c r="N2" s="295"/>
      <c r="O2" s="296"/>
      <c r="P2" s="281"/>
      <c r="Q2" s="297"/>
      <c r="R2" s="298"/>
      <c r="S2" s="299"/>
      <c r="T2" s="299"/>
      <c r="U2" s="299"/>
      <c r="V2" s="299"/>
      <c r="W2" s="299"/>
      <c r="X2" s="299"/>
      <c r="Y2" s="299"/>
      <c r="Z2" s="299"/>
      <c r="AA2" s="299"/>
      <c r="AB2" s="299"/>
      <c r="AC2" s="299"/>
      <c r="AD2" s="299"/>
      <c r="AE2" s="299"/>
      <c r="AF2" s="277" t="str">
        <f ca="1">'Datos OM'!AF2</f>
        <v>PISTA: 1</v>
      </c>
      <c r="AG2" s="278" t="str">
        <f ca="1">'Datos OM'!AG2</f>
        <v>PISTA: 2</v>
      </c>
      <c r="AH2" s="279" t="str">
        <f ca="1">'Datos OM'!AH2</f>
        <v>PISTA: 3</v>
      </c>
      <c r="AI2" s="280" t="str">
        <f ca="1">'Datos OM'!AI2</f>
        <v>PISTA: 4</v>
      </c>
      <c r="AJ2" s="281" t="s">
        <v>1097</v>
      </c>
    </row>
    <row r="3" spans="1:36" s="372" customFormat="1" ht="12.75" hidden="1" thickTop="1" x14ac:dyDescent="0.25">
      <c r="A3" s="359" t="str">
        <f t="shared" ref="A3:AJ3" ca="1" si="0">IFERROR(IF(INDIRECT("F"&amp;PREGUNTA_ACTUAL-(N_I_VF)+N_I_Tabla&amp;"C"&amp;COLUMN(),FALSE)="","",INDIRECT("F"&amp;PREGUNTA_ACTUAL-(N_I_VF)+N_I_Tabla&amp;"C"&amp;COLUMN(),FALSE)),"")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4" customFormat="1" ht="12" hidden="1" x14ac:dyDescent="0.2">
      <c r="A4" s="85">
        <v>301</v>
      </c>
      <c r="B4" s="371">
        <f>N_I_Tabla</f>
        <v>6</v>
      </c>
      <c r="C4" s="370"/>
      <c r="D4" s="462"/>
      <c r="E4" s="462"/>
      <c r="F4" s="91" t="str">
        <f>IF('Formulario VF'!H9="","",'Formulario VF'!H9)</f>
        <v/>
      </c>
      <c r="G4" s="325"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1378</v>
      </c>
      <c r="B5" s="365" t="s">
        <v>17837</v>
      </c>
      <c r="C5" s="366" t="s">
        <v>17834</v>
      </c>
      <c r="D5" s="366" t="s">
        <v>17835</v>
      </c>
      <c r="E5" s="366" t="s">
        <v>17836</v>
      </c>
      <c r="F5" s="91" t="s">
        <v>1532</v>
      </c>
      <c r="G5" s="87" t="s">
        <v>24</v>
      </c>
      <c r="H5" s="93" t="s">
        <v>1387</v>
      </c>
      <c r="I5" s="94" t="s">
        <v>456</v>
      </c>
      <c r="J5" s="95" t="s">
        <v>1388</v>
      </c>
      <c r="K5" s="96" t="s">
        <v>1342</v>
      </c>
      <c r="L5" s="97" t="s">
        <v>1389</v>
      </c>
      <c r="M5" s="98" t="s">
        <v>1390</v>
      </c>
      <c r="N5" s="93" t="s">
        <v>1391</v>
      </c>
      <c r="O5" s="94" t="s">
        <v>1392</v>
      </c>
      <c r="P5" s="95" t="s">
        <v>1393</v>
      </c>
      <c r="Q5" s="96" t="s">
        <v>1394</v>
      </c>
      <c r="R5" s="97" t="s">
        <v>1395</v>
      </c>
      <c r="S5" s="98" t="s">
        <v>1396</v>
      </c>
      <c r="T5" s="98" t="s">
        <v>1397</v>
      </c>
      <c r="U5" s="98" t="s">
        <v>1398</v>
      </c>
      <c r="V5" s="98" t="s">
        <v>1399</v>
      </c>
      <c r="W5" s="98" t="s">
        <v>1400</v>
      </c>
      <c r="X5" s="98" t="s">
        <v>1401</v>
      </c>
      <c r="Y5" s="98" t="s">
        <v>1402</v>
      </c>
      <c r="Z5" s="98" t="s">
        <v>1403</v>
      </c>
      <c r="AA5" s="98" t="s">
        <v>1404</v>
      </c>
      <c r="AB5" s="98" t="s">
        <v>1405</v>
      </c>
      <c r="AC5" s="98" t="s">
        <v>1406</v>
      </c>
      <c r="AD5" s="98" t="s">
        <v>1407</v>
      </c>
      <c r="AE5" s="98" t="s">
        <v>1408</v>
      </c>
      <c r="AF5" s="99" t="s">
        <v>1296</v>
      </c>
      <c r="AG5" s="100" t="s">
        <v>1297</v>
      </c>
      <c r="AH5" s="101" t="s">
        <v>1298</v>
      </c>
      <c r="AI5" s="102" t="s">
        <v>1299</v>
      </c>
      <c r="AJ5" s="95" t="s">
        <v>1097</v>
      </c>
    </row>
    <row r="6" spans="1:36" ht="15.75" thickTop="1" x14ac:dyDescent="0.25">
      <c r="A6" s="605" t="str">
        <f>IFERROR(IF(Tabla_VF[[#This Row],[Enunciado]]="","",PREF_PREGUNTA&amp;IF(PREF_PREGUNTA="",""," - ")&amp;
IF(n_preg_ON_VF=TRUE,IF((N_I_VF+ROW()-N_I_Tabla)&gt;99,
IF((N_I_VF+ROW()-N_I_Tabla)&lt;100,"0",""),"")&amp;
IF((N_I_VF+ROW()-N_I_Tabla)&lt;10,"0","")&amp;(N_I_VF+ROW()-N_I_Tabla),""))&amp;
IF(Tabla_VF[[#This Row],[Descripcion]]&lt;&gt;""," "&amp;Tabla_VF[[#This Row],[Descripcion]],""),"")</f>
        <v/>
      </c>
      <c r="B6" s="606"/>
      <c r="C6" s="607"/>
      <c r="D6" s="608"/>
      <c r="E6" s="608"/>
      <c r="F6" s="629"/>
      <c r="G6" s="87"/>
      <c r="H6" s="103"/>
      <c r="I6" s="590"/>
      <c r="J6" s="95"/>
      <c r="K6" s="592"/>
      <c r="L6" s="593"/>
      <c r="M6" s="594"/>
      <c r="N6" s="589"/>
      <c r="O6" s="590"/>
      <c r="P6" s="591"/>
      <c r="Q6" s="592"/>
      <c r="R6" s="593"/>
      <c r="S6" s="594"/>
      <c r="T6" s="594"/>
      <c r="U6" s="594"/>
      <c r="V6" s="594"/>
      <c r="W6" s="594"/>
      <c r="X6" s="594"/>
      <c r="Y6" s="594"/>
      <c r="Z6" s="594"/>
      <c r="AA6" s="594"/>
      <c r="AB6" s="594"/>
      <c r="AC6" s="594"/>
      <c r="AD6" s="594"/>
      <c r="AE6" s="594"/>
      <c r="AF6" s="595"/>
      <c r="AG6" s="596"/>
      <c r="AH6" s="597"/>
      <c r="AI6" s="598"/>
      <c r="AJ6" s="591"/>
    </row>
  </sheetData>
  <sheetProtection algorithmName="SHA-512" hashValue="9tgf/UYHqCU8ta35Hn6mKpRgTojZc2gcB3k/qmllnXtzyYJ7o3mH3pCewbee9MhnqLEgQO20NJ7tlKjrqm3Bjg==" saltValue="SUzHblaiDePenZL8ftQgSA==" spinCount="100000" sheet="1" objects="1" scenarios="1" selectLockedCells="1"/>
  <conditionalFormatting sqref="B2:AJ2 F4:AI4 B6:AJ6">
    <cfRule type="cellIs" dxfId="524" priority="408" operator="equal">
      <formula>""</formula>
    </cfRule>
    <cfRule type="cellIs" dxfId="523" priority="409" operator="equal">
      <formula>0</formula>
    </cfRule>
  </conditionalFormatting>
  <conditionalFormatting sqref="AJ4">
    <cfRule type="cellIs" dxfId="522" priority="148" operator="equal">
      <formula>""</formula>
    </cfRule>
    <cfRule type="cellIs" dxfId="521" priority="149" operator="equal">
      <formula>0</formula>
    </cfRule>
  </conditionalFormatting>
  <conditionalFormatting sqref="B5:AJ5">
    <cfRule type="cellIs" dxfId="520" priority="2" operator="equal">
      <formula>""</formula>
    </cfRule>
    <cfRule type="cellIs" dxfId="519" priority="3" operator="equal">
      <formula>0</formula>
    </cfRule>
  </conditionalFormatting>
  <conditionalFormatting sqref="G6">
    <cfRule type="duplicateValues" dxfId="518" priority="2737"/>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55" zoomScaleNormal="155" workbookViewId="0">
      <selection activeCell="G6" sqref="G6"/>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1" ht="2.25" customHeight="1" thickTop="1" x14ac:dyDescent="0.25">
      <c r="A1" s="822" t="str">
        <f ca="1">'Formulario OM'!A1</f>
        <v>CÓDIGOS 
ESPECIALES</v>
      </c>
      <c r="B1" s="909" t="str">
        <f ca="1">APP&amp;" - "&amp;Tipo_4</f>
        <v>FastTest PlugIn - Emparejar</v>
      </c>
      <c r="C1" s="910"/>
      <c r="D1" s="910"/>
      <c r="E1" s="910"/>
      <c r="F1" s="910"/>
      <c r="G1" s="910"/>
      <c r="H1" s="910"/>
      <c r="I1" s="910"/>
      <c r="J1" s="910"/>
      <c r="K1" s="910"/>
      <c r="L1" s="110"/>
      <c r="M1" s="110"/>
      <c r="N1" s="110"/>
      <c r="O1" s="110"/>
      <c r="P1" s="110"/>
      <c r="Q1" s="110"/>
      <c r="R1" s="110"/>
      <c r="S1" s="110"/>
      <c r="T1" s="110"/>
      <c r="U1" s="110"/>
      <c r="V1" s="110"/>
      <c r="W1" s="110"/>
      <c r="X1" s="111"/>
      <c r="Y1" s="3"/>
      <c r="AB1" s="3">
        <f>COUNTA(Q7,H9,H11,F19,J19,P19,T19,F21,J21,P21,T21,F23,J23,P23,T23,F25,J25,P25,T25,F27,J27,P27,T27,F29,J29,P29,T29,G33,M33,G35,M35)</f>
        <v>0</v>
      </c>
      <c r="AC1" t="str">
        <f>IFERROR(HLOOKUP(AC4,$AB$4:AB4,1,0),"OK")</f>
        <v>OK</v>
      </c>
      <c r="AD1" s="469"/>
      <c r="AE1" s="469"/>
    </row>
    <row r="2" spans="1:31" ht="24.95" customHeight="1" x14ac:dyDescent="0.25">
      <c r="A2" s="823"/>
      <c r="B2" s="911"/>
      <c r="C2" s="912"/>
      <c r="D2" s="912"/>
      <c r="E2" s="912"/>
      <c r="F2" s="912"/>
      <c r="G2" s="912"/>
      <c r="H2" s="912"/>
      <c r="I2" s="912"/>
      <c r="J2" s="912"/>
      <c r="K2" s="912"/>
      <c r="L2" s="857" t="str">
        <f ca="1">'Formulario OM'!L2</f>
        <v>DATOS 
GENERALES</v>
      </c>
      <c r="M2" s="809">
        <f>'Formulario OM'!M2</f>
        <v>0</v>
      </c>
      <c r="N2" s="858" t="str">
        <f ca="1">'Formulario OM'!N2</f>
        <v>BANCO 
PREGUNTAS</v>
      </c>
      <c r="O2" s="859">
        <f>'Formulario OM'!O2</f>
        <v>0</v>
      </c>
      <c r="P2" s="860" t="str">
        <f ca="1">'Formulario OM'!P2</f>
        <v>LIMPIAR 
DATOS</v>
      </c>
      <c r="Q2" s="859">
        <f>'Formulario OM'!Q2</f>
        <v>0</v>
      </c>
      <c r="R2" s="860" t="str">
        <f ca="1">'Formulario OM'!R2</f>
        <v>GUARDAR 
PREGUNTAS</v>
      </c>
      <c r="S2" s="859">
        <f>'Formulario OM'!S2</f>
        <v>0</v>
      </c>
      <c r="T2" s="860" t="str">
        <f ca="1">'Formulario OM'!T2</f>
        <v>BORRAR 
PREGUNTAS</v>
      </c>
      <c r="U2" s="859">
        <f>'Formulario OM'!U2</f>
        <v>0</v>
      </c>
      <c r="V2" s="860" t="str">
        <f ca="1">'Formulario OM'!V2</f>
        <v>ALMACENAR
FORMULAS</v>
      </c>
      <c r="W2" s="861">
        <f>'Formulario OM'!W2</f>
        <v>0</v>
      </c>
      <c r="X2" s="135" t="s">
        <v>125</v>
      </c>
      <c r="Y2" s="226" t="str">
        <f ca="1">'Formulario OM'!Y2</f>
        <v>BORRAR VARIABLES</v>
      </c>
      <c r="Z2" s="214" t="s">
        <v>1093</v>
      </c>
      <c r="AB2" s="464">
        <f>COUNTA(Y5:Y35)+COUNTA(AA5:AA35)</f>
        <v>0</v>
      </c>
      <c r="AC2">
        <f>COUNTA(AC5:AC36)</f>
        <v>1</v>
      </c>
      <c r="AD2" s="469"/>
      <c r="AE2" s="469"/>
    </row>
    <row r="3" spans="1:31" ht="2.25" customHeight="1" thickBot="1" x14ac:dyDescent="0.3">
      <c r="A3" s="824"/>
      <c r="B3" s="911"/>
      <c r="C3" s="912"/>
      <c r="D3" s="912"/>
      <c r="E3" s="912"/>
      <c r="F3" s="912"/>
      <c r="G3" s="912"/>
      <c r="H3" s="912"/>
      <c r="I3" s="912"/>
      <c r="J3" s="912"/>
      <c r="K3" s="912"/>
      <c r="L3" s="116"/>
      <c r="M3" s="117"/>
      <c r="N3" s="118"/>
      <c r="O3" s="119"/>
      <c r="P3" s="118"/>
      <c r="Q3" s="119"/>
      <c r="R3" s="118"/>
      <c r="S3" s="119"/>
      <c r="T3" s="118"/>
      <c r="U3" s="119"/>
      <c r="V3" s="118"/>
      <c r="W3" s="119"/>
      <c r="X3" s="120"/>
      <c r="Y3" s="3"/>
      <c r="AB3" s="466" t="s">
        <v>18238</v>
      </c>
      <c r="AC3">
        <f>COUNTA(AC39:AC79)</f>
        <v>0</v>
      </c>
      <c r="AD3" s="469"/>
      <c r="AE3" s="469"/>
    </row>
    <row r="4" spans="1:31" ht="6" customHeight="1" thickBot="1" x14ac:dyDescent="0.3">
      <c r="A4" s="121"/>
      <c r="B4" s="60"/>
      <c r="C4" s="62"/>
      <c r="D4" s="62"/>
      <c r="E4" s="62"/>
      <c r="F4" s="62"/>
      <c r="G4" s="62"/>
      <c r="H4" s="63"/>
      <c r="I4" s="64"/>
      <c r="J4" s="64"/>
      <c r="K4" s="64"/>
      <c r="L4" s="64"/>
      <c r="M4" s="884"/>
      <c r="N4" s="64"/>
      <c r="O4" s="64"/>
      <c r="P4" s="64"/>
      <c r="Q4" s="64"/>
      <c r="R4" s="64"/>
      <c r="S4" s="64"/>
      <c r="T4" s="63"/>
      <c r="U4" s="63"/>
      <c r="V4" s="63"/>
      <c r="W4" s="63"/>
      <c r="X4" s="65"/>
      <c r="Y4" s="125"/>
      <c r="AB4" s="466" t="s">
        <v>18239</v>
      </c>
      <c r="AC4">
        <f>COUNTA(AD4:XFD4)*3+COLUMN()</f>
        <v>29</v>
      </c>
    </row>
    <row r="5" spans="1:31" ht="15" customHeight="1" x14ac:dyDescent="0.25">
      <c r="A5" s="123" t="str">
        <f ca="1">'Formulario OM'!A5</f>
        <v>FÓRMULA</v>
      </c>
      <c r="B5" s="835" t="str">
        <f ca="1">'Formulario OM'!B5</f>
        <v>Nº Inicial del Banco de Preguntas</v>
      </c>
      <c r="C5" s="836"/>
      <c r="D5" s="836"/>
      <c r="E5" s="836">
        <f>'Formulario OM'!E5</f>
        <v>0</v>
      </c>
      <c r="F5" s="836"/>
      <c r="G5" s="836"/>
      <c r="H5" s="247">
        <f>'Datos EM'!A4</f>
        <v>401</v>
      </c>
      <c r="I5" s="799" t="str">
        <f ca="1">'Formulario OM'!I5</f>
        <v>Pregunta Nº</v>
      </c>
      <c r="J5" s="799"/>
      <c r="K5" s="799"/>
      <c r="L5" s="33">
        <f>G37</f>
        <v>401</v>
      </c>
      <c r="M5" s="884"/>
      <c r="N5" s="806" t="str">
        <f ca="1">"N. "&amp;A5&amp;"S: "&amp;AC5</f>
        <v>N. FÓRMULAS: 0</v>
      </c>
      <c r="O5" s="807"/>
      <c r="P5" s="807"/>
      <c r="Q5" s="808"/>
      <c r="R5" s="806" t="str">
        <f ca="1">INDIRECT("Z_DG_15_"&amp;IDIOMA)&amp;": "&amp;P_min_EM&amp;IF(P_max_EM=0,""," - "&amp;P_max_EM)</f>
        <v>Rango de preguntas almacenadas: 0</v>
      </c>
      <c r="S5" s="807"/>
      <c r="T5" s="807"/>
      <c r="U5" s="807"/>
      <c r="V5" s="807"/>
      <c r="W5" s="807"/>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884"/>
      <c r="N6" s="70"/>
      <c r="O6" s="69"/>
      <c r="P6" s="70"/>
      <c r="Q6" s="70"/>
      <c r="R6" s="70"/>
      <c r="S6" s="71"/>
      <c r="T6" s="71"/>
      <c r="U6" s="71"/>
      <c r="V6" s="69"/>
      <c r="W6" s="69"/>
      <c r="X6" s="49"/>
      <c r="Y6" s="126"/>
    </row>
    <row r="7" spans="1:31" ht="15" customHeight="1" thickTop="1" thickBot="1" x14ac:dyDescent="0.3">
      <c r="A7" s="123" t="str">
        <f ca="1">'Formulario OM'!A7</f>
        <v>SUPERÍNDICE</v>
      </c>
      <c r="B7" s="835" t="str">
        <f ca="1">'Formulario OM'!B7</f>
        <v>Nombre de la pregunta</v>
      </c>
      <c r="C7" s="836"/>
      <c r="D7" s="836"/>
      <c r="E7" s="836">
        <f>'Formulario OM'!E7</f>
        <v>0</v>
      </c>
      <c r="F7" s="836"/>
      <c r="G7" s="836"/>
      <c r="H7" s="826" t="str">
        <f ca="1">IFERROR(INDIRECT("'Datos EM'!a"&amp;(L5-H5+N_I_Tabla)),"")</f>
        <v/>
      </c>
      <c r="I7" s="826"/>
      <c r="J7" s="826"/>
      <c r="K7" s="826"/>
      <c r="L7" s="826"/>
      <c r="M7" s="826"/>
      <c r="N7" s="799" t="str">
        <f ca="1">'Formulario OM'!N7</f>
        <v>Imagen</v>
      </c>
      <c r="O7" s="799"/>
      <c r="P7" s="799"/>
      <c r="Q7" s="818"/>
      <c r="R7" s="819"/>
      <c r="S7" s="819"/>
      <c r="T7" s="819"/>
      <c r="U7" s="819"/>
      <c r="V7" s="819"/>
      <c r="W7" s="820"/>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52" t="str">
        <f ca="1">'Formulario OM'!B9</f>
        <v>Descripción</v>
      </c>
      <c r="C9" s="750"/>
      <c r="D9" s="750"/>
      <c r="E9" s="750">
        <f>'Formulario OM'!E9</f>
        <v>0</v>
      </c>
      <c r="F9" s="750"/>
      <c r="G9" s="750"/>
      <c r="H9" s="825"/>
      <c r="I9" s="825"/>
      <c r="J9" s="825"/>
      <c r="K9" s="825"/>
      <c r="L9" s="825"/>
      <c r="M9" s="825"/>
      <c r="N9" s="71"/>
      <c r="O9" s="72"/>
      <c r="P9" s="70"/>
      <c r="Q9" s="66"/>
      <c r="R9" s="71"/>
      <c r="S9" s="71"/>
      <c r="T9" s="71"/>
      <c r="U9" s="71"/>
      <c r="V9" s="67"/>
      <c r="W9" s="67"/>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52" t="str">
        <f ca="1">'Formulario OM'!B11</f>
        <v>Enunciado de la pregunta</v>
      </c>
      <c r="C11" s="750"/>
      <c r="D11" s="750"/>
      <c r="E11" s="750">
        <f>'Formulario OM'!E11</f>
        <v>0</v>
      </c>
      <c r="F11" s="750"/>
      <c r="G11" s="751"/>
      <c r="H11" s="841"/>
      <c r="I11" s="842"/>
      <c r="J11" s="842"/>
      <c r="K11" s="842"/>
      <c r="L11" s="842"/>
      <c r="M11" s="842"/>
      <c r="N11" s="842"/>
      <c r="O11" s="842"/>
      <c r="P11" s="842"/>
      <c r="Q11" s="842"/>
      <c r="R11" s="842"/>
      <c r="S11" s="842"/>
      <c r="T11" s="842"/>
      <c r="U11" s="842"/>
      <c r="V11" s="842"/>
      <c r="W11" s="843"/>
      <c r="X11" s="53"/>
      <c r="Y11" s="127"/>
      <c r="Z11" s="214">
        <f>Z9+1</f>
        <v>4</v>
      </c>
      <c r="AA11" s="227"/>
      <c r="AB11" s="214">
        <f>AB9+1</f>
        <v>20</v>
      </c>
    </row>
    <row r="12" spans="1:31" ht="6" customHeight="1" thickBot="1" x14ac:dyDescent="0.3">
      <c r="A12" s="1"/>
      <c r="B12" s="802"/>
      <c r="C12" s="803"/>
      <c r="D12" s="46"/>
      <c r="E12" s="62"/>
      <c r="F12" s="62"/>
      <c r="G12" s="242"/>
      <c r="H12" s="844"/>
      <c r="I12" s="845"/>
      <c r="J12" s="845"/>
      <c r="K12" s="845"/>
      <c r="L12" s="845"/>
      <c r="M12" s="845"/>
      <c r="N12" s="845"/>
      <c r="O12" s="845"/>
      <c r="P12" s="845"/>
      <c r="Q12" s="845"/>
      <c r="R12" s="845"/>
      <c r="S12" s="845"/>
      <c r="T12" s="845"/>
      <c r="U12" s="845"/>
      <c r="V12" s="845"/>
      <c r="W12" s="846"/>
      <c r="X12" s="49"/>
      <c r="Y12" s="78"/>
    </row>
    <row r="13" spans="1:31" ht="15" customHeight="1" x14ac:dyDescent="0.25">
      <c r="A13" s="123" t="str">
        <f ca="1">'Formulario OM'!A13</f>
        <v>CONCATENAR</v>
      </c>
      <c r="B13" s="802"/>
      <c r="C13" s="803"/>
      <c r="D13" s="880" t="str">
        <f>GENERAL!C11</f>
        <v>Moodle
 Editor.
(HTML)</v>
      </c>
      <c r="E13" s="880"/>
      <c r="F13" s="880"/>
      <c r="G13" s="880"/>
      <c r="H13" s="844"/>
      <c r="I13" s="845"/>
      <c r="J13" s="845"/>
      <c r="K13" s="845"/>
      <c r="L13" s="845"/>
      <c r="M13" s="845"/>
      <c r="N13" s="845"/>
      <c r="O13" s="845"/>
      <c r="P13" s="845"/>
      <c r="Q13" s="845"/>
      <c r="R13" s="845"/>
      <c r="S13" s="845"/>
      <c r="T13" s="845"/>
      <c r="U13" s="845"/>
      <c r="V13" s="845"/>
      <c r="W13" s="846"/>
      <c r="X13" s="53"/>
      <c r="Y13" s="127"/>
      <c r="Z13" s="214">
        <f>Z11+1</f>
        <v>5</v>
      </c>
      <c r="AA13" s="227"/>
      <c r="AB13" s="214">
        <f>AB11+1</f>
        <v>21</v>
      </c>
    </row>
    <row r="14" spans="1:31" ht="6" customHeight="1" x14ac:dyDescent="0.25">
      <c r="B14" s="802"/>
      <c r="C14" s="803"/>
      <c r="D14" s="46"/>
      <c r="E14" s="62"/>
      <c r="F14" s="62"/>
      <c r="G14" s="801"/>
      <c r="H14" s="844"/>
      <c r="I14" s="845"/>
      <c r="J14" s="845"/>
      <c r="K14" s="845"/>
      <c r="L14" s="845"/>
      <c r="M14" s="845"/>
      <c r="N14" s="845"/>
      <c r="O14" s="845"/>
      <c r="P14" s="845"/>
      <c r="Q14" s="845"/>
      <c r="R14" s="845"/>
      <c r="S14" s="845"/>
      <c r="T14" s="845"/>
      <c r="U14" s="845"/>
      <c r="V14" s="845"/>
      <c r="W14" s="846"/>
      <c r="X14" s="65"/>
      <c r="Y14" s="78"/>
    </row>
    <row r="15" spans="1:31" ht="15" customHeight="1" thickBot="1" x14ac:dyDescent="0.3">
      <c r="A15" s="123" t="str">
        <f ca="1">'Formulario OM'!A15</f>
        <v>NEGRITA</v>
      </c>
      <c r="B15" s="798"/>
      <c r="C15" s="799"/>
      <c r="D15" s="799"/>
      <c r="E15" s="799"/>
      <c r="F15" s="799"/>
      <c r="G15" s="801"/>
      <c r="H15" s="847"/>
      <c r="I15" s="848"/>
      <c r="J15" s="848"/>
      <c r="K15" s="848"/>
      <c r="L15" s="848"/>
      <c r="M15" s="848"/>
      <c r="N15" s="848"/>
      <c r="O15" s="848"/>
      <c r="P15" s="848"/>
      <c r="Q15" s="848"/>
      <c r="R15" s="848"/>
      <c r="S15" s="848"/>
      <c r="T15" s="848"/>
      <c r="U15" s="848"/>
      <c r="V15" s="848"/>
      <c r="W15" s="849"/>
      <c r="X15" s="53"/>
      <c r="Y15" s="127"/>
      <c r="Z15" s="214">
        <f>Z13+1</f>
        <v>6</v>
      </c>
      <c r="AA15" s="227"/>
      <c r="AB15" s="214">
        <f>AB13+1</f>
        <v>22</v>
      </c>
    </row>
    <row r="16" spans="1:31" ht="6" customHeight="1" thickTop="1" x14ac:dyDescent="0.25">
      <c r="B16" s="60"/>
      <c r="C16" s="46"/>
      <c r="D16" s="46"/>
      <c r="E16" s="46"/>
      <c r="F16" s="68"/>
      <c r="G16" s="801"/>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14" t="str">
        <f ca="1">UPPER($E$17)&amp;" 1"</f>
        <v>GRUPO  1</v>
      </c>
      <c r="G17" s="914"/>
      <c r="H17" s="914"/>
      <c r="I17" s="914"/>
      <c r="J17" s="913" t="str">
        <f ca="1">UPPER($E$17)&amp;" 2"</f>
        <v>GRUPO  2</v>
      </c>
      <c r="K17" s="913"/>
      <c r="L17" s="913"/>
      <c r="M17" s="913"/>
      <c r="N17" s="73"/>
      <c r="O17" s="73"/>
      <c r="P17" s="914" t="str">
        <f ca="1">F17</f>
        <v>GRUPO  1</v>
      </c>
      <c r="Q17" s="914"/>
      <c r="R17" s="914"/>
      <c r="S17" s="914"/>
      <c r="T17" s="913" t="str">
        <f ca="1">J17</f>
        <v>GRUPO  2</v>
      </c>
      <c r="U17" s="913"/>
      <c r="V17" s="913"/>
      <c r="W17" s="913"/>
      <c r="X17" s="53"/>
      <c r="Y17" s="127"/>
      <c r="Z17" s="214">
        <f>Z15+1</f>
        <v>7</v>
      </c>
      <c r="AA17" s="227"/>
      <c r="AB17" s="214">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799" t="str">
        <f ca="1">$E$18&amp;"01"</f>
        <v>Pareja 01</v>
      </c>
      <c r="D19" s="799"/>
      <c r="E19" s="881"/>
      <c r="F19" s="903"/>
      <c r="G19" s="904"/>
      <c r="H19" s="904"/>
      <c r="I19" s="905"/>
      <c r="J19" s="906"/>
      <c r="K19" s="887"/>
      <c r="L19" s="887"/>
      <c r="M19" s="887"/>
      <c r="N19" s="799" t="str">
        <f ca="1">$E$18&amp;"02"</f>
        <v>Pareja 02</v>
      </c>
      <c r="O19" s="908"/>
      <c r="P19" s="903"/>
      <c r="Q19" s="904"/>
      <c r="R19" s="904"/>
      <c r="S19" s="905"/>
      <c r="T19" s="906"/>
      <c r="U19" s="887"/>
      <c r="V19" s="887"/>
      <c r="W19" s="887"/>
      <c r="X19" s="53"/>
      <c r="Y19" s="127"/>
      <c r="Z19" s="214">
        <f>Z17+1</f>
        <v>8</v>
      </c>
      <c r="AA19" s="227"/>
      <c r="AB19" s="214">
        <f>AB17+1</f>
        <v>24</v>
      </c>
    </row>
    <row r="20" spans="1:28" ht="6" customHeight="1" thickTop="1" thickBot="1" x14ac:dyDescent="0.3">
      <c r="A20" s="124"/>
      <c r="B20" s="60"/>
      <c r="C20" s="61"/>
      <c r="D20" s="61"/>
      <c r="E20" s="61"/>
      <c r="F20" s="150"/>
      <c r="G20" s="150"/>
      <c r="H20" s="151"/>
      <c r="I20" s="151"/>
      <c r="J20" s="151"/>
      <c r="K20" s="151"/>
      <c r="L20" s="151"/>
      <c r="M20" s="151"/>
      <c r="N20" s="64"/>
      <c r="O20" s="64"/>
      <c r="P20" s="151"/>
      <c r="Q20" s="151"/>
      <c r="R20" s="151"/>
      <c r="S20" s="151"/>
      <c r="T20" s="151"/>
      <c r="U20" s="151"/>
      <c r="V20" s="151"/>
      <c r="W20" s="151"/>
      <c r="X20" s="65"/>
      <c r="Y20" s="78"/>
    </row>
    <row r="21" spans="1:28" ht="15" customHeight="1" thickTop="1" thickBot="1" x14ac:dyDescent="0.3">
      <c r="A21" s="123" t="str">
        <f ca="1">'Formulario OM'!A21</f>
        <v>TEXTO AZUL</v>
      </c>
      <c r="B21" s="50"/>
      <c r="C21" s="799" t="str">
        <f ca="1">$E$18&amp;"03"</f>
        <v>Pareja 03</v>
      </c>
      <c r="D21" s="916"/>
      <c r="E21" s="908"/>
      <c r="F21" s="903"/>
      <c r="G21" s="904"/>
      <c r="H21" s="904"/>
      <c r="I21" s="905"/>
      <c r="J21" s="906"/>
      <c r="K21" s="887"/>
      <c r="L21" s="887"/>
      <c r="M21" s="887"/>
      <c r="N21" s="799" t="str">
        <f ca="1">$E$18&amp;"04"</f>
        <v>Pareja 04</v>
      </c>
      <c r="O21" s="908"/>
      <c r="P21" s="811"/>
      <c r="Q21" s="812"/>
      <c r="R21" s="812"/>
      <c r="S21" s="813"/>
      <c r="T21" s="902"/>
      <c r="U21" s="825"/>
      <c r="V21" s="825"/>
      <c r="W21" s="825"/>
      <c r="X21" s="53"/>
      <c r="Y21" s="127"/>
      <c r="Z21" s="214">
        <f>Z19+1</f>
        <v>9</v>
      </c>
      <c r="AA21" s="227"/>
      <c r="AB21" s="214">
        <f>AB19+1</f>
        <v>25</v>
      </c>
    </row>
    <row r="22" spans="1:28" ht="6" customHeight="1" thickTop="1" thickBot="1" x14ac:dyDescent="0.3">
      <c r="B22" s="60"/>
      <c r="C22" s="61"/>
      <c r="D22" s="61"/>
      <c r="E22" s="61"/>
      <c r="F22" s="150"/>
      <c r="G22" s="150"/>
      <c r="H22" s="151"/>
      <c r="I22" s="151"/>
      <c r="J22" s="151"/>
      <c r="K22" s="151"/>
      <c r="L22" s="151"/>
      <c r="M22" s="151"/>
      <c r="N22" s="64"/>
      <c r="O22" s="61"/>
      <c r="P22" s="151"/>
      <c r="Q22" s="151"/>
      <c r="R22" s="151"/>
      <c r="S22" s="151"/>
      <c r="T22" s="151"/>
      <c r="U22" s="151"/>
      <c r="V22" s="151"/>
      <c r="W22" s="151"/>
      <c r="X22" s="65"/>
      <c r="Y22" s="78"/>
      <c r="Z22" s="11"/>
    </row>
    <row r="23" spans="1:28" ht="15" customHeight="1" thickTop="1" thickBot="1" x14ac:dyDescent="0.3">
      <c r="A23" s="123" t="str">
        <f ca="1">'Formulario OM'!A23</f>
        <v>OTRO COLOR</v>
      </c>
      <c r="B23" s="50"/>
      <c r="C23" s="799" t="str">
        <f ca="1">$E$18&amp;"05"</f>
        <v>Pareja 05</v>
      </c>
      <c r="D23" s="916"/>
      <c r="E23" s="908"/>
      <c r="F23" s="811"/>
      <c r="G23" s="812"/>
      <c r="H23" s="812"/>
      <c r="I23" s="813"/>
      <c r="J23" s="902"/>
      <c r="K23" s="825"/>
      <c r="L23" s="825"/>
      <c r="M23" s="825"/>
      <c r="N23" s="799" t="str">
        <f ca="1">$E$18&amp;"06"</f>
        <v>Pareja 06</v>
      </c>
      <c r="O23" s="908"/>
      <c r="P23" s="811"/>
      <c r="Q23" s="812"/>
      <c r="R23" s="812"/>
      <c r="S23" s="813"/>
      <c r="T23" s="907"/>
      <c r="U23" s="825"/>
      <c r="V23" s="825"/>
      <c r="W23" s="825"/>
      <c r="X23" s="53"/>
      <c r="Y23" s="127"/>
      <c r="Z23" s="214">
        <f>Z21+1</f>
        <v>10</v>
      </c>
      <c r="AA23" s="227"/>
      <c r="AB23" s="214">
        <f>AB21+1</f>
        <v>26</v>
      </c>
    </row>
    <row r="24" spans="1:28" ht="6" customHeight="1" thickTop="1" thickBot="1" x14ac:dyDescent="0.3">
      <c r="B24" s="60"/>
      <c r="C24" s="61"/>
      <c r="D24" s="61"/>
      <c r="E24" s="61"/>
      <c r="F24" s="150"/>
      <c r="G24" s="150"/>
      <c r="H24" s="151"/>
      <c r="I24" s="151"/>
      <c r="J24" s="151"/>
      <c r="K24" s="151"/>
      <c r="L24" s="151"/>
      <c r="M24" s="151"/>
      <c r="N24" s="64"/>
      <c r="O24" s="61"/>
      <c r="P24" s="151"/>
      <c r="Q24" s="151"/>
      <c r="R24" s="151"/>
      <c r="S24" s="151"/>
      <c r="T24" s="151"/>
      <c r="U24" s="151"/>
      <c r="V24" s="151"/>
      <c r="W24" s="151"/>
      <c r="X24" s="65"/>
      <c r="Y24" s="3"/>
      <c r="Z24" s="11"/>
    </row>
    <row r="25" spans="1:28" ht="15" customHeight="1" thickTop="1" thickBot="1" x14ac:dyDescent="0.3">
      <c r="A25" s="822" t="str">
        <f ca="1">'Formulario OM'!A25</f>
        <v>INSERTAR
IMÁGENES</v>
      </c>
      <c r="B25" s="50"/>
      <c r="C25" s="799" t="str">
        <f ca="1">$E$18&amp;"07"</f>
        <v>Pareja 07</v>
      </c>
      <c r="D25" s="916"/>
      <c r="E25" s="908"/>
      <c r="F25" s="811"/>
      <c r="G25" s="812"/>
      <c r="H25" s="812"/>
      <c r="I25" s="813"/>
      <c r="J25" s="902"/>
      <c r="K25" s="825"/>
      <c r="L25" s="825"/>
      <c r="M25" s="825"/>
      <c r="N25" s="799" t="str">
        <f ca="1">$E$18&amp;"08"</f>
        <v>Pareja 08</v>
      </c>
      <c r="O25" s="908"/>
      <c r="P25" s="811"/>
      <c r="Q25" s="812"/>
      <c r="R25" s="812"/>
      <c r="S25" s="813"/>
      <c r="T25" s="902"/>
      <c r="U25" s="825"/>
      <c r="V25" s="825"/>
      <c r="W25" s="825"/>
      <c r="X25" s="53"/>
      <c r="Y25" s="127"/>
      <c r="Z25" s="214">
        <f>Z23+1</f>
        <v>11</v>
      </c>
      <c r="AA25" s="227"/>
      <c r="AB25" s="214">
        <f>AB23+1</f>
        <v>27</v>
      </c>
    </row>
    <row r="26" spans="1:28" ht="6" customHeight="1" thickTop="1" thickBot="1" x14ac:dyDescent="0.3">
      <c r="A26" s="823"/>
      <c r="B26" s="60"/>
      <c r="C26" s="61"/>
      <c r="D26" s="61"/>
      <c r="E26" s="61"/>
      <c r="F26" s="150"/>
      <c r="G26" s="150"/>
      <c r="H26" s="151"/>
      <c r="I26" s="151"/>
      <c r="J26" s="151"/>
      <c r="K26" s="151"/>
      <c r="L26" s="151"/>
      <c r="M26" s="151"/>
      <c r="N26" s="64"/>
      <c r="O26" s="61"/>
      <c r="P26" s="151"/>
      <c r="Q26" s="151"/>
      <c r="R26" s="151"/>
      <c r="S26" s="151"/>
      <c r="T26" s="151"/>
      <c r="U26" s="151"/>
      <c r="V26" s="151"/>
      <c r="W26" s="151"/>
      <c r="X26" s="65"/>
      <c r="Y26" s="78"/>
      <c r="Z26" s="11"/>
    </row>
    <row r="27" spans="1:28" ht="15" customHeight="1" thickTop="1" thickBot="1" x14ac:dyDescent="0.3">
      <c r="A27" s="824"/>
      <c r="B27" s="60"/>
      <c r="C27" s="799" t="str">
        <f ca="1">$E$18&amp;"09"</f>
        <v>Pareja 09</v>
      </c>
      <c r="D27" s="916"/>
      <c r="E27" s="908"/>
      <c r="F27" s="811"/>
      <c r="G27" s="812"/>
      <c r="H27" s="812"/>
      <c r="I27" s="813"/>
      <c r="J27" s="902"/>
      <c r="K27" s="825"/>
      <c r="L27" s="825"/>
      <c r="M27" s="825"/>
      <c r="N27" s="799" t="str">
        <f ca="1">$E$18&amp;"10"</f>
        <v>Pareja 10</v>
      </c>
      <c r="O27" s="908"/>
      <c r="P27" s="811"/>
      <c r="Q27" s="812"/>
      <c r="R27" s="812"/>
      <c r="S27" s="813"/>
      <c r="T27" s="902"/>
      <c r="U27" s="825"/>
      <c r="V27" s="825"/>
      <c r="W27" s="825"/>
      <c r="X27" s="65"/>
      <c r="Y27" s="127"/>
      <c r="Z27" s="214">
        <f>Z25+1</f>
        <v>12</v>
      </c>
      <c r="AA27" s="227"/>
      <c r="AB27" s="214">
        <f>AB25+1</f>
        <v>28</v>
      </c>
    </row>
    <row r="28" spans="1:28" ht="6" customHeight="1" thickBot="1" x14ac:dyDescent="0.3">
      <c r="B28" s="60"/>
      <c r="C28" s="61"/>
      <c r="D28" s="61"/>
      <c r="E28" s="61"/>
      <c r="F28" s="150"/>
      <c r="G28" s="150"/>
      <c r="H28" s="151"/>
      <c r="I28" s="151"/>
      <c r="J28" s="151"/>
      <c r="K28" s="151"/>
      <c r="L28" s="151"/>
      <c r="M28" s="151"/>
      <c r="N28" s="64"/>
      <c r="O28" s="61"/>
      <c r="P28" s="151"/>
      <c r="Q28" s="151"/>
      <c r="R28" s="151"/>
      <c r="S28" s="151"/>
      <c r="T28" s="151"/>
      <c r="U28" s="151"/>
      <c r="V28" s="151"/>
      <c r="W28" s="151"/>
      <c r="X28" s="65"/>
      <c r="Y28" s="78"/>
      <c r="Z28" s="11"/>
    </row>
    <row r="29" spans="1:28" ht="15" customHeight="1" thickTop="1" thickBot="1" x14ac:dyDescent="0.3">
      <c r="A29" s="822" t="str">
        <f ca="1">'Formulario OM'!A29</f>
        <v>USAR DATOS VARIABLES</v>
      </c>
      <c r="B29" s="50"/>
      <c r="C29" s="799" t="str">
        <f ca="1">$E$18&amp;"11"</f>
        <v>Pareja 11</v>
      </c>
      <c r="D29" s="916"/>
      <c r="E29" s="908"/>
      <c r="F29" s="811"/>
      <c r="G29" s="812"/>
      <c r="H29" s="812"/>
      <c r="I29" s="813"/>
      <c r="J29" s="902"/>
      <c r="K29" s="825"/>
      <c r="L29" s="825"/>
      <c r="M29" s="825"/>
      <c r="N29" s="799" t="str">
        <f ca="1">$E$18&amp;"12"</f>
        <v>Pareja 12</v>
      </c>
      <c r="O29" s="908"/>
      <c r="P29" s="811"/>
      <c r="Q29" s="812"/>
      <c r="R29" s="812"/>
      <c r="S29" s="813"/>
      <c r="T29" s="902"/>
      <c r="U29" s="825"/>
      <c r="V29" s="825"/>
      <c r="W29" s="825"/>
      <c r="X29" s="113"/>
      <c r="Y29" s="127"/>
      <c r="Z29" s="214">
        <f>Z27+1</f>
        <v>13</v>
      </c>
      <c r="AA29" s="227"/>
      <c r="AB29" s="214">
        <f>AB27+1</f>
        <v>29</v>
      </c>
    </row>
    <row r="30" spans="1:28" ht="6" customHeight="1" thickTop="1" x14ac:dyDescent="0.25">
      <c r="A30" s="823"/>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24"/>
      <c r="B31" s="50"/>
      <c r="C31" s="51"/>
      <c r="D31" s="51"/>
      <c r="E31" s="54"/>
      <c r="F31" s="62">
        <v>1</v>
      </c>
      <c r="G31" s="915" t="str">
        <f ca="1">'Formulario OM'!G31</f>
        <v>PISTA</v>
      </c>
      <c r="H31" s="915"/>
      <c r="I31" s="915"/>
      <c r="J31" s="915"/>
      <c r="K31" s="915"/>
      <c r="L31" s="915"/>
      <c r="M31" s="915"/>
      <c r="N31" s="915"/>
      <c r="O31" s="915"/>
      <c r="P31" s="915"/>
      <c r="Q31" s="915"/>
      <c r="R31" s="112"/>
      <c r="S31" s="837"/>
      <c r="T31" s="837"/>
      <c r="U31" s="837"/>
      <c r="V31" s="837"/>
      <c r="W31" s="837"/>
      <c r="X31" s="838"/>
      <c r="Y31" s="127"/>
      <c r="Z31" s="214">
        <f>Z29+1</f>
        <v>14</v>
      </c>
      <c r="AA31" s="227"/>
      <c r="AB31" s="214">
        <f>AB29+1</f>
        <v>30</v>
      </c>
    </row>
    <row r="32" spans="1:28" ht="6" customHeight="1" thickBot="1" x14ac:dyDescent="0.3">
      <c r="A32" s="124"/>
      <c r="B32" s="50"/>
      <c r="C32" s="821" t="s">
        <v>131</v>
      </c>
      <c r="D32" s="821"/>
      <c r="E32" s="54"/>
      <c r="F32" s="62"/>
      <c r="G32" s="61"/>
      <c r="H32" s="61"/>
      <c r="I32" s="61"/>
      <c r="J32" s="55"/>
      <c r="K32" s="55"/>
      <c r="L32" s="55"/>
      <c r="M32" s="61"/>
      <c r="N32" s="55"/>
      <c r="O32" s="55"/>
      <c r="P32" s="55"/>
      <c r="Q32" s="55"/>
      <c r="R32" s="112"/>
      <c r="S32" s="837"/>
      <c r="T32" s="837"/>
      <c r="U32" s="837"/>
      <c r="V32" s="837"/>
      <c r="W32" s="837"/>
      <c r="X32" s="838"/>
      <c r="Y32" s="78"/>
    </row>
    <row r="33" spans="1:29" ht="15" customHeight="1" thickTop="1" thickBot="1" x14ac:dyDescent="0.3">
      <c r="A33" s="123" t="str">
        <f ca="1">'Formulario OM'!A33</f>
        <v>ACTIVAR</v>
      </c>
      <c r="B33" s="50"/>
      <c r="C33" s="821"/>
      <c r="D33" s="821"/>
      <c r="E33" s="54"/>
      <c r="F33" s="136" t="s">
        <v>733</v>
      </c>
      <c r="G33" s="851"/>
      <c r="H33" s="852"/>
      <c r="I33" s="852"/>
      <c r="J33" s="852"/>
      <c r="K33" s="853"/>
      <c r="L33" s="136" t="s">
        <v>731</v>
      </c>
      <c r="M33" s="851"/>
      <c r="N33" s="852"/>
      <c r="O33" s="852"/>
      <c r="P33" s="852"/>
      <c r="Q33" s="853"/>
      <c r="R33" s="112"/>
      <c r="S33" s="837"/>
      <c r="T33" s="837"/>
      <c r="U33" s="837"/>
      <c r="V33" s="837"/>
      <c r="W33" s="837"/>
      <c r="X33" s="838"/>
      <c r="Y33" s="127"/>
      <c r="Z33" s="214">
        <f>Z31+1</f>
        <v>15</v>
      </c>
      <c r="AA33" s="227"/>
      <c r="AB33" s="214">
        <f>AB31+1</f>
        <v>31</v>
      </c>
    </row>
    <row r="34" spans="1:29" ht="6" customHeight="1" thickTop="1" thickBot="1" x14ac:dyDescent="0.3">
      <c r="A34" s="1"/>
      <c r="B34" s="50"/>
      <c r="C34" s="821"/>
      <c r="D34" s="821"/>
      <c r="E34" s="54"/>
      <c r="F34" s="62"/>
      <c r="G34" s="61"/>
      <c r="H34" s="61"/>
      <c r="I34" s="61"/>
      <c r="J34" s="55"/>
      <c r="K34" s="55"/>
      <c r="L34" s="55"/>
      <c r="M34" s="61"/>
      <c r="N34" s="56"/>
      <c r="O34" s="56"/>
      <c r="P34" s="56"/>
      <c r="Q34" s="56"/>
      <c r="R34" s="112"/>
      <c r="S34" s="837"/>
      <c r="T34" s="837"/>
      <c r="U34" s="837"/>
      <c r="V34" s="837"/>
      <c r="W34" s="837"/>
      <c r="X34" s="838"/>
      <c r="Y34" s="78"/>
    </row>
    <row r="35" spans="1:29" ht="15" customHeight="1" thickTop="1" thickBot="1" x14ac:dyDescent="0.3">
      <c r="A35" s="123" t="str">
        <f ca="1">'Formulario OM'!A35</f>
        <v>DESACTIVAR</v>
      </c>
      <c r="B35" s="50"/>
      <c r="C35" s="821"/>
      <c r="D35" s="821"/>
      <c r="E35" s="54"/>
      <c r="F35" s="136" t="s">
        <v>734</v>
      </c>
      <c r="G35" s="851"/>
      <c r="H35" s="852"/>
      <c r="I35" s="852"/>
      <c r="J35" s="852"/>
      <c r="K35" s="853"/>
      <c r="L35" s="136" t="s">
        <v>732</v>
      </c>
      <c r="M35" s="851"/>
      <c r="N35" s="852"/>
      <c r="O35" s="852"/>
      <c r="P35" s="852"/>
      <c r="Q35" s="853"/>
      <c r="R35" s="112"/>
      <c r="S35" s="837"/>
      <c r="T35" s="837"/>
      <c r="U35" s="837"/>
      <c r="V35" s="837"/>
      <c r="W35" s="837"/>
      <c r="X35" s="838"/>
      <c r="Y35" s="127"/>
      <c r="Z35" s="214">
        <f>Z33+1</f>
        <v>16</v>
      </c>
      <c r="AA35" s="227"/>
      <c r="AB35" s="214">
        <f>AB33+1</f>
        <v>32</v>
      </c>
    </row>
    <row r="36" spans="1:29" ht="9.9499999999999993" customHeight="1" thickTop="1" thickBot="1" x14ac:dyDescent="0.3">
      <c r="A36" s="470" t="str">
        <f>IF(AB2&gt;0,AB2,"")</f>
        <v/>
      </c>
      <c r="B36" s="228"/>
      <c r="C36" s="248" t="str">
        <f>Version</f>
        <v xml:space="preserve">   V - 7.1 </v>
      </c>
      <c r="D36" s="57"/>
      <c r="E36" s="57"/>
      <c r="F36" s="148">
        <v>4</v>
      </c>
      <c r="G36" s="57"/>
      <c r="H36" s="57"/>
      <c r="I36" s="57"/>
      <c r="J36" s="57"/>
      <c r="K36" s="57"/>
      <c r="L36" s="57"/>
      <c r="M36" s="57"/>
      <c r="N36" s="57"/>
      <c r="O36" s="57"/>
      <c r="P36" s="57"/>
      <c r="Q36" s="57"/>
      <c r="R36" s="114"/>
      <c r="S36" s="839"/>
      <c r="T36" s="839"/>
      <c r="U36" s="839"/>
      <c r="V36" s="839"/>
      <c r="W36" s="839"/>
      <c r="X36" s="840"/>
      <c r="Y36" s="78"/>
    </row>
    <row r="37" spans="1:29" s="2" customFormat="1" ht="15.75" hidden="1" customHeight="1" thickTop="1" x14ac:dyDescent="0.25">
      <c r="G37" s="42">
        <v>401</v>
      </c>
      <c r="M37" s="217"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GHvrTq1gq5nKCoh7Dvr9EHKU1zxkxxLuweCh8pGVumcdjAWP4+lyXkZY1uyDrIO6g8Rym4g5xy4aku3N3BRIcw==" saltValue="2OwiJBUCyM+i93Zw3nxN4Q=="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481"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8"/>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7" s="6" customFormat="1" ht="39.950000000000003" customHeight="1" x14ac:dyDescent="0.25">
      <c r="A1" s="230" t="str">
        <f>Version</f>
        <v xml:space="preserve">   V - 7.1 </v>
      </c>
      <c r="B1" s="133"/>
      <c r="C1" s="134"/>
      <c r="D1" s="229"/>
      <c r="E1" s="229"/>
      <c r="F1" s="232" t="str">
        <f ca="1">'Datos OM'!F1</f>
        <v>DATOS 
GENERALES
FORMULARIO</v>
      </c>
      <c r="G1" s="463" t="str">
        <f ca="1">'Datos OM'!G1</f>
        <v>INSERTAR PREGUNTA [ Ctrl + h ]
BORRAR PREGUNTA [ Ctrl + k ]</v>
      </c>
      <c r="H1" s="478">
        <f>COUNTA('Datos EM'!$G$6:$G$6)</f>
        <v>0</v>
      </c>
      <c r="I1" s="233" t="str">
        <f ca="1">'Datos OM'!I1</f>
        <v>Preguntas Almacenadas</v>
      </c>
    </row>
    <row r="2" spans="1:37" s="7" customFormat="1" ht="49.5" customHeight="1" thickBot="1" x14ac:dyDescent="0.3">
      <c r="A2" s="255" t="str">
        <f ca="1">'Datos OM'!A2</f>
        <v>Nombre de la pregunta</v>
      </c>
      <c r="B2" s="254" t="str">
        <f ca="1">INDIRECT("Z_EM_02_"&amp;IDIOMA)</f>
        <v xml:space="preserve">Pareja </v>
      </c>
      <c r="C2" s="256"/>
      <c r="D2" s="257"/>
      <c r="E2" s="257"/>
      <c r="F2" s="276" t="str">
        <f ca="1">'Datos OM'!F2</f>
        <v>Descripción</v>
      </c>
      <c r="G2" s="266" t="str">
        <f ca="1">'Formulario EM'!B1&amp;"
"&amp;'Formulario OM'!B11</f>
        <v>FastTest PlugIn - Emparejar
Enunciado de la pregunta</v>
      </c>
      <c r="H2" s="380" t="str">
        <f ca="1">'Formulario EM'!$C$19&amp;".1"</f>
        <v>Pareja 01.1</v>
      </c>
      <c r="I2" s="380" t="str">
        <f ca="1">'Formulario EM'!$C$19&amp;".2"</f>
        <v>Pareja 01.2</v>
      </c>
      <c r="J2" s="381" t="str">
        <f ca="1">'Formulario EM'!$N$19&amp;".1"</f>
        <v>Pareja 02.1</v>
      </c>
      <c r="K2" s="381" t="str">
        <f ca="1">'Formulario EM'!$N$19&amp;".2"</f>
        <v>Pareja 02.2</v>
      </c>
      <c r="L2" s="382" t="str">
        <f ca="1">'Formulario EM'!$C$21&amp;".1"</f>
        <v>Pareja 03.1</v>
      </c>
      <c r="M2" s="382" t="str">
        <f ca="1">'Formulario EM'!$C$21&amp;".2"</f>
        <v>Pareja 03.2</v>
      </c>
      <c r="N2" s="383" t="str">
        <f ca="1">'Formulario EM'!$N$21&amp;".1"</f>
        <v>Pareja 04.1</v>
      </c>
      <c r="O2" s="383" t="str">
        <f ca="1">'Formulario EM'!$N$21&amp;".2"</f>
        <v>Pareja 04.2</v>
      </c>
      <c r="P2" s="384" t="str">
        <f ca="1">'Formulario EM'!$C$23&amp;".1"</f>
        <v>Pareja 05.1</v>
      </c>
      <c r="Q2" s="384" t="str">
        <f ca="1">'Formulario EM'!$C$23&amp;".2"</f>
        <v>Pareja 05.2</v>
      </c>
      <c r="R2" s="385" t="str">
        <f ca="1">'Formulario EM'!$N$23&amp;".1"</f>
        <v>Pareja 06.1</v>
      </c>
      <c r="S2" s="385" t="str">
        <f ca="1">'Formulario EM'!$N$23&amp;".2"</f>
        <v>Pareja 06.2</v>
      </c>
      <c r="T2" s="380" t="str">
        <f ca="1">'Formulario EM'!$C$25&amp;".1"</f>
        <v>Pareja 07.1</v>
      </c>
      <c r="U2" s="380" t="str">
        <f ca="1">'Formulario EM'!$C$25&amp;".2"</f>
        <v>Pareja 07.2</v>
      </c>
      <c r="V2" s="381" t="str">
        <f ca="1">'Formulario EM'!$N$25&amp;".1"</f>
        <v>Pareja 08.1</v>
      </c>
      <c r="W2" s="381" t="str">
        <f ca="1">'Formulario EM'!$N$25&amp;".2"</f>
        <v>Pareja 08.2</v>
      </c>
      <c r="X2" s="382" t="str">
        <f ca="1">'Formulario EM'!$C$27&amp;".1"</f>
        <v>Pareja 09.1</v>
      </c>
      <c r="Y2" s="382" t="str">
        <f ca="1">'Formulario EM'!$C$27&amp;".2"</f>
        <v>Pareja 09.2</v>
      </c>
      <c r="Z2" s="383" t="str">
        <f ca="1">'Formulario EM'!$N$27&amp;".1"</f>
        <v>Pareja 10.1</v>
      </c>
      <c r="AA2" s="383" t="str">
        <f ca="1">'Formulario EM'!$N$27&amp;".2"</f>
        <v>Pareja 10.2</v>
      </c>
      <c r="AB2" s="384" t="str">
        <f ca="1">'Formulario EM'!$C$29&amp;".1"</f>
        <v>Pareja 11.1</v>
      </c>
      <c r="AC2" s="384" t="str">
        <f ca="1">'Formulario EM'!$C$29&amp;".2"</f>
        <v>Pareja 11.2</v>
      </c>
      <c r="AD2" s="385" t="str">
        <f ca="1">'Formulario EM'!$N$29&amp;".1"</f>
        <v>Pareja 12.1</v>
      </c>
      <c r="AE2" s="385" t="str">
        <f ca="1">'Formulario EM'!$N$29&amp;".2"</f>
        <v>Pareja 12.2</v>
      </c>
      <c r="AF2" s="277" t="str">
        <f ca="1">'Datos OM'!AF2</f>
        <v>PISTA: 1</v>
      </c>
      <c r="AG2" s="278" t="str">
        <f ca="1">'Datos OM'!AG2</f>
        <v>PISTA: 2</v>
      </c>
      <c r="AH2" s="279" t="str">
        <f ca="1">'Datos OM'!AH2</f>
        <v>PISTA: 3</v>
      </c>
      <c r="AI2" s="280" t="str">
        <f ca="1">'Datos OM'!AI2</f>
        <v>PISTA: 4</v>
      </c>
      <c r="AJ2" s="281" t="s">
        <v>1097</v>
      </c>
    </row>
    <row r="3" spans="1:37" s="373" customFormat="1" ht="12.75" hidden="1" thickTop="1" x14ac:dyDescent="0.25">
      <c r="A3" s="359" t="str">
        <f t="shared" ref="A3:G3" ca="1" si="0">IFERROR(IF(INDIRECT("F"&amp;PREGUNTA_ACTUAL-(N_I_EM)+N_I_Tabla&amp;"C"&amp;COLUMN(),FALSE)="","",INDIRECT("F"&amp;PREGUNTA_ACTUAL-(N_I_EM)+N_I_Tabla&amp;"C"&amp;COLUMN(),FALSE)),"")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ref="H3:AJ3" ca="1" si="1">IFERROR(IF(INDIRECT("F"&amp;PREGUNTA_ACTUAL-(N_I_EM)+N_I_Tabla&amp;"C"&amp;COLUMN(),FALSE)="","",INDIRECT("F"&amp;PREGUNTA_ACTUAL-(N_I_EM)+N_I_Tabla&amp;"C"&amp;COLUMN(),FALSE)),"")</f>
        <v/>
      </c>
      <c r="I3" s="359" t="str">
        <f t="shared" ca="1" si="1"/>
        <v/>
      </c>
      <c r="J3" s="359" t="str">
        <f t="shared" ca="1" si="1"/>
        <v/>
      </c>
      <c r="K3" s="359" t="str">
        <f t="shared" ca="1" si="1"/>
        <v/>
      </c>
      <c r="L3" s="359" t="str">
        <f t="shared" ca="1" si="1"/>
        <v/>
      </c>
      <c r="M3" s="359" t="str">
        <f t="shared" ca="1" si="1"/>
        <v/>
      </c>
      <c r="N3" s="359" t="str">
        <f t="shared" ca="1" si="1"/>
        <v/>
      </c>
      <c r="O3" s="359" t="str">
        <f t="shared" ca="1" si="1"/>
        <v/>
      </c>
      <c r="P3" s="359" t="str">
        <f t="shared" ca="1" si="1"/>
        <v/>
      </c>
      <c r="Q3" s="359" t="str">
        <f t="shared" ca="1" si="1"/>
        <v/>
      </c>
      <c r="R3" s="359" t="str">
        <f t="shared" ca="1" si="1"/>
        <v/>
      </c>
      <c r="S3" s="359" t="str">
        <f t="shared" ca="1" si="1"/>
        <v/>
      </c>
      <c r="T3" s="359" t="str">
        <f t="shared" ca="1" si="1"/>
        <v/>
      </c>
      <c r="U3" s="359" t="str">
        <f t="shared" ca="1" si="1"/>
        <v/>
      </c>
      <c r="V3" s="359" t="str">
        <f t="shared" ca="1" si="1"/>
        <v/>
      </c>
      <c r="W3" s="359" t="str">
        <f t="shared" ca="1" si="1"/>
        <v/>
      </c>
      <c r="X3" s="359" t="str">
        <f t="shared" ca="1" si="1"/>
        <v/>
      </c>
      <c r="Y3" s="359" t="str">
        <f t="shared" ca="1" si="1"/>
        <v/>
      </c>
      <c r="Z3" s="359" t="str">
        <f t="shared" ca="1" si="1"/>
        <v/>
      </c>
      <c r="AA3" s="359" t="str">
        <f t="shared" ca="1" si="1"/>
        <v/>
      </c>
      <c r="AB3" s="359" t="str">
        <f t="shared" ca="1" si="1"/>
        <v/>
      </c>
      <c r="AC3" s="359" t="str">
        <f t="shared" ca="1" si="1"/>
        <v/>
      </c>
      <c r="AD3" s="359" t="str">
        <f t="shared" ca="1" si="1"/>
        <v/>
      </c>
      <c r="AE3" s="359" t="str">
        <f t="shared" ca="1" si="1"/>
        <v/>
      </c>
      <c r="AF3" s="359" t="str">
        <f t="shared" ca="1" si="1"/>
        <v/>
      </c>
      <c r="AG3" s="359" t="str">
        <f t="shared" ca="1" si="1"/>
        <v/>
      </c>
      <c r="AH3" s="359" t="str">
        <f t="shared" ca="1" si="1"/>
        <v/>
      </c>
      <c r="AI3" s="359" t="str">
        <f t="shared" ca="1" si="1"/>
        <v/>
      </c>
      <c r="AJ3" s="359" t="str">
        <f t="shared" ca="1" si="1"/>
        <v/>
      </c>
    </row>
    <row r="4" spans="1:37" s="372" customFormat="1" ht="12" hidden="1" x14ac:dyDescent="0.25">
      <c r="A4" s="85">
        <v>401</v>
      </c>
      <c r="B4" s="371">
        <f>N_I_Tabla</f>
        <v>6</v>
      </c>
      <c r="C4" s="370"/>
      <c r="D4" s="369"/>
      <c r="E4" s="369"/>
      <c r="F4" s="91" t="str">
        <f>IF('Formulario EM'!H9="","",'Formulario EM'!H9)</f>
        <v/>
      </c>
      <c r="G4" s="325"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7" s="6" customFormat="1" hidden="1" x14ac:dyDescent="0.25">
      <c r="A5" s="253" t="s">
        <v>1378</v>
      </c>
      <c r="B5" s="319" t="s">
        <v>1433</v>
      </c>
      <c r="C5" s="350" t="s">
        <v>17834</v>
      </c>
      <c r="D5" s="350" t="s">
        <v>17835</v>
      </c>
      <c r="E5" s="350" t="s">
        <v>17836</v>
      </c>
      <c r="F5" s="326" t="s">
        <v>1532</v>
      </c>
      <c r="G5" s="327" t="s">
        <v>24</v>
      </c>
      <c r="H5" s="328" t="s">
        <v>1409</v>
      </c>
      <c r="I5" s="328" t="s">
        <v>1410</v>
      </c>
      <c r="J5" s="329" t="s">
        <v>1411</v>
      </c>
      <c r="K5" s="329" t="s">
        <v>1412</v>
      </c>
      <c r="L5" s="330" t="s">
        <v>1413</v>
      </c>
      <c r="M5" s="330" t="s">
        <v>1414</v>
      </c>
      <c r="N5" s="331" t="s">
        <v>1415</v>
      </c>
      <c r="O5" s="331" t="s">
        <v>1416</v>
      </c>
      <c r="P5" s="332" t="s">
        <v>1417</v>
      </c>
      <c r="Q5" s="332" t="s">
        <v>1418</v>
      </c>
      <c r="R5" s="333" t="s">
        <v>1419</v>
      </c>
      <c r="S5" s="333" t="s">
        <v>1420</v>
      </c>
      <c r="T5" s="328" t="s">
        <v>1421</v>
      </c>
      <c r="U5" s="328" t="s">
        <v>1422</v>
      </c>
      <c r="V5" s="329" t="s">
        <v>1423</v>
      </c>
      <c r="W5" s="329" t="s">
        <v>1424</v>
      </c>
      <c r="X5" s="330" t="s">
        <v>1425</v>
      </c>
      <c r="Y5" s="330" t="s">
        <v>1426</v>
      </c>
      <c r="Z5" s="331" t="s">
        <v>1427</v>
      </c>
      <c r="AA5" s="331" t="s">
        <v>1428</v>
      </c>
      <c r="AB5" s="332" t="s">
        <v>1429</v>
      </c>
      <c r="AC5" s="332" t="s">
        <v>1430</v>
      </c>
      <c r="AD5" s="333" t="s">
        <v>1431</v>
      </c>
      <c r="AE5" s="333" t="s">
        <v>1432</v>
      </c>
      <c r="AF5" s="346" t="s">
        <v>1296</v>
      </c>
      <c r="AG5" s="347" t="s">
        <v>1297</v>
      </c>
      <c r="AH5" s="348" t="s">
        <v>1298</v>
      </c>
      <c r="AI5" s="349" t="s">
        <v>1299</v>
      </c>
      <c r="AJ5" s="336" t="s">
        <v>1097</v>
      </c>
      <c r="AK5" s="6" t="s">
        <v>1382</v>
      </c>
    </row>
    <row r="6" spans="1:37" ht="15.75" thickTop="1" x14ac:dyDescent="0.25">
      <c r="A6" s="587" t="str">
        <f>IFERROR(IF(Tabla_EM[[#This Row],[Enunciado]]="","",PREF_PREGUNTA&amp;IF(PREF_PREGUNTA="",""," - ")&amp;
IF(n_preg_ON_EM=TRUE,IF((N_I_EM+ROW()-N_I_Tabla)&gt;99,
IF((N_I_EM+ROW()-N_I_Tabla)&lt;100,"0",""),"")&amp;
IF((N_I_EM+ROW()-N_I_Tabla)&lt;10,"0","")&amp;(N_I_EM+ROW()-N_I_Tabla),""))&amp;
IF(Tabla_EM[[#This Row],[Descripcion]]&lt;&gt;""," "&amp;Tabla_EM[[#This Row],[Descripcion]],""),"")</f>
        <v/>
      </c>
      <c r="B6" s="588" t="str">
        <f>IFERROR(IF(COUNTA(Tabla_EM[[#This Row],[Pareja 01.1]:[Pareja 12.2]])=0,"",COUNTA(Tabla_EM[[#This Row],[Pareja 01.1]:[Pareja 12.2]])/2),"")</f>
        <v/>
      </c>
      <c r="C6" s="609"/>
      <c r="D6" s="610"/>
      <c r="E6" s="610"/>
      <c r="F6" s="91"/>
      <c r="G6" s="325"/>
      <c r="H6" s="103"/>
      <c r="I6" s="103"/>
      <c r="J6" s="600"/>
      <c r="K6" s="600"/>
      <c r="L6" s="601"/>
      <c r="M6" s="601"/>
      <c r="N6" s="602"/>
      <c r="O6" s="602"/>
      <c r="P6" s="603"/>
      <c r="Q6" s="603"/>
      <c r="R6" s="604"/>
      <c r="S6" s="604"/>
      <c r="T6" s="599"/>
      <c r="U6" s="599"/>
      <c r="V6" s="600"/>
      <c r="W6" s="600"/>
      <c r="X6" s="601"/>
      <c r="Y6" s="601"/>
      <c r="Z6" s="602"/>
      <c r="AA6" s="602"/>
      <c r="AB6" s="603"/>
      <c r="AC6" s="603"/>
      <c r="AD6" s="604"/>
      <c r="AE6" s="604"/>
      <c r="AF6" s="595"/>
      <c r="AG6" s="596"/>
      <c r="AH6" s="597"/>
      <c r="AI6" s="598"/>
      <c r="AJ6" s="591"/>
      <c r="AK6" s="5" t="str">
        <f>CONCATENATE(Tabla_EM[[#This Row],[Enunciado]],Tabla_EM[[#This Row],[Pareja 01.1]],Tabla_EM[[#This Row],[Pareja 02.1]],Tabla_EM[[#This Row],[Pareja 03.1]])</f>
        <v/>
      </c>
    </row>
    <row r="7" spans="1:37" x14ac:dyDescent="0.25">
      <c r="A7"/>
      <c r="B7"/>
      <c r="C7"/>
      <c r="D7"/>
      <c r="E7"/>
      <c r="F7"/>
      <c r="G7"/>
      <c r="H7"/>
      <c r="I7"/>
      <c r="J7"/>
      <c r="K7"/>
      <c r="L7"/>
      <c r="M7"/>
      <c r="N7"/>
      <c r="O7"/>
      <c r="P7"/>
      <c r="Q7"/>
      <c r="R7"/>
      <c r="S7"/>
      <c r="T7"/>
      <c r="U7"/>
      <c r="V7"/>
      <c r="W7"/>
      <c r="X7"/>
      <c r="Y7"/>
      <c r="Z7"/>
      <c r="AA7"/>
      <c r="AB7"/>
      <c r="AC7"/>
      <c r="AD7"/>
      <c r="AE7"/>
      <c r="AF7"/>
      <c r="AG7"/>
      <c r="AH7"/>
      <c r="AI7"/>
      <c r="AJ7"/>
    </row>
    <row r="8" spans="1:37" x14ac:dyDescent="0.25">
      <c r="A8"/>
      <c r="B8"/>
      <c r="C8"/>
      <c r="D8"/>
      <c r="E8"/>
      <c r="F8"/>
      <c r="G8"/>
      <c r="H8"/>
      <c r="I8"/>
      <c r="J8"/>
      <c r="K8"/>
      <c r="L8"/>
      <c r="M8"/>
      <c r="N8"/>
      <c r="O8"/>
      <c r="P8"/>
      <c r="Q8"/>
      <c r="R8"/>
      <c r="S8"/>
      <c r="T8"/>
      <c r="U8"/>
      <c r="V8"/>
      <c r="W8"/>
      <c r="X8"/>
      <c r="Y8"/>
      <c r="Z8"/>
      <c r="AA8"/>
      <c r="AB8"/>
      <c r="AC8"/>
      <c r="AD8"/>
      <c r="AE8"/>
      <c r="AF8"/>
      <c r="AG8"/>
      <c r="AH8"/>
      <c r="AI8"/>
      <c r="AJ8"/>
    </row>
  </sheetData>
  <sheetProtection algorithmName="SHA-512" hashValue="qmKkPGTXlvttm7X0otrgMOpWdtZKNOpHw1fJJgcaYNhwdu2Er6qgBVCxDMifZF4EZx5wpYte4jfkrWbyV7ex2A==" saltValue="7/b3oUceF+ANVqErVeYxRQ==" spinCount="100000" sheet="1" objects="1" scenarios="1" selectLockedCells="1"/>
  <conditionalFormatting sqref="AF2:AJ2 C2:G2 F4:G4 C6:G6 AF6:AJ6">
    <cfRule type="cellIs" dxfId="480" priority="1567" operator="equal">
      <formula>""</formula>
    </cfRule>
    <cfRule type="cellIs" dxfId="479" priority="1568" operator="equal">
      <formula>0</formula>
    </cfRule>
  </conditionalFormatting>
  <conditionalFormatting sqref="H2:Q2 H4:Q4 H6:Q6">
    <cfRule type="cellIs" dxfId="478" priority="1554" stopIfTrue="1" operator="equal">
      <formula>0</formula>
    </cfRule>
  </conditionalFormatting>
  <conditionalFormatting sqref="R4:S4 R2:AE2 R6:AE6">
    <cfRule type="cellIs" dxfId="477" priority="1558" operator="equal">
      <formula>0</formula>
    </cfRule>
  </conditionalFormatting>
  <conditionalFormatting sqref="Y4:AC4 T4:W4">
    <cfRule type="cellIs" dxfId="476" priority="1557" operator="equal">
      <formula>0</formula>
    </cfRule>
  </conditionalFormatting>
  <conditionalFormatting sqref="X4">
    <cfRule type="cellIs" dxfId="475" priority="1556" operator="equal">
      <formula>0</formula>
    </cfRule>
  </conditionalFormatting>
  <conditionalFormatting sqref="AD4:AE4">
    <cfRule type="cellIs" dxfId="474" priority="1555" operator="equal">
      <formula>0</formula>
    </cfRule>
  </conditionalFormatting>
  <conditionalFormatting sqref="AF4:AI4">
    <cfRule type="cellIs" dxfId="473" priority="645" operator="equal">
      <formula>""</formula>
    </cfRule>
    <cfRule type="cellIs" dxfId="472" priority="646" operator="equal">
      <formula>0</formula>
    </cfRule>
  </conditionalFormatting>
  <conditionalFormatting sqref="AJ4">
    <cfRule type="cellIs" dxfId="471" priority="313" operator="equal">
      <formula>""</formula>
    </cfRule>
    <cfRule type="cellIs" dxfId="470" priority="314" operator="equal">
      <formula>0</formula>
    </cfRule>
  </conditionalFormatting>
  <conditionalFormatting sqref="AF5:AJ5 C5:G5">
    <cfRule type="cellIs" dxfId="469" priority="24" operator="equal">
      <formula>""</formula>
    </cfRule>
    <cfRule type="cellIs" dxfId="468" priority="25" operator="equal">
      <formula>0</formula>
    </cfRule>
  </conditionalFormatting>
  <conditionalFormatting sqref="H5:Q5">
    <cfRule type="cellIs" dxfId="467" priority="22" stopIfTrue="1" operator="equal">
      <formula>0</formula>
    </cfRule>
  </conditionalFormatting>
  <conditionalFormatting sqref="R5:AE5">
    <cfRule type="cellIs" dxfId="466" priority="23" operator="equal">
      <formula>0</formula>
    </cfRule>
  </conditionalFormatting>
  <conditionalFormatting sqref="G6">
    <cfRule type="duplicateValues" dxfId="465" priority="2738"/>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60" zoomScaleNormal="160" workbookViewId="0">
      <pane xSplit="38" ySplit="73" topLeftCell="AY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52" width="2.7109375" style="3" hidden="1" customWidth="1"/>
    <col min="53" max="16384" width="11.42578125" style="3" hidden="1"/>
  </cols>
  <sheetData>
    <row r="1" spans="1:31" ht="2.25" customHeight="1" thickTop="1" x14ac:dyDescent="0.25">
      <c r="A1" s="822" t="str">
        <f ca="1">'Formulario OM'!A1</f>
        <v>CÓDIGOS 
ESPECIALES</v>
      </c>
      <c r="B1" s="909" t="str">
        <f ca="1">APP&amp;" - "&amp;Tipo_5</f>
        <v>FastTest PlugIn - Respuesta Corta</v>
      </c>
      <c r="C1" s="910"/>
      <c r="D1" s="910"/>
      <c r="E1" s="910"/>
      <c r="F1" s="910"/>
      <c r="G1" s="910"/>
      <c r="H1" s="910"/>
      <c r="I1" s="910"/>
      <c r="J1" s="910"/>
      <c r="K1" s="910"/>
      <c r="L1" s="110"/>
      <c r="M1" s="110"/>
      <c r="N1" s="110"/>
      <c r="O1" s="110"/>
      <c r="P1" s="110"/>
      <c r="Q1" s="110"/>
      <c r="R1" s="110"/>
      <c r="S1" s="110"/>
      <c r="T1" s="110"/>
      <c r="U1" s="110"/>
      <c r="V1" s="110"/>
      <c r="W1" s="110"/>
      <c r="X1" s="111"/>
      <c r="Y1" s="3"/>
      <c r="AB1" s="3">
        <f>COUNTA(Q7,H9,H11,F15,Q15,T15,F17,Q17,T17,F19,Q19,T19,F21,Q21,T21,F23,Q23,T23,F25,Q25,T25,F27,Q27,T27,F29,Q29,T29,G33,M33,G35,M35,W9)</f>
        <v>0</v>
      </c>
      <c r="AC1" t="str">
        <f>IFERROR(HLOOKUP(AC4,$AB$4:AB4,1,0),"OK")</f>
        <v>OK</v>
      </c>
      <c r="AD1" s="469"/>
      <c r="AE1" s="469"/>
    </row>
    <row r="2" spans="1:31" ht="24.95" customHeight="1" x14ac:dyDescent="0.25">
      <c r="A2" s="823"/>
      <c r="B2" s="911"/>
      <c r="C2" s="912"/>
      <c r="D2" s="912"/>
      <c r="E2" s="912"/>
      <c r="F2" s="912"/>
      <c r="G2" s="912"/>
      <c r="H2" s="912"/>
      <c r="I2" s="912"/>
      <c r="J2" s="912"/>
      <c r="K2" s="912"/>
      <c r="L2" s="857" t="str">
        <f ca="1">'Formulario OM'!L2</f>
        <v>DATOS 
GENERALES</v>
      </c>
      <c r="M2" s="809">
        <f>'Formulario OM'!M2</f>
        <v>0</v>
      </c>
      <c r="N2" s="858" t="str">
        <f ca="1">'Formulario OM'!N2</f>
        <v>BANCO 
PREGUNTAS</v>
      </c>
      <c r="O2" s="859">
        <f>'Formulario OM'!O2</f>
        <v>0</v>
      </c>
      <c r="P2" s="860" t="str">
        <f ca="1">'Formulario OM'!P2</f>
        <v>LIMPIAR 
DATOS</v>
      </c>
      <c r="Q2" s="859">
        <f>'Formulario OM'!Q2</f>
        <v>0</v>
      </c>
      <c r="R2" s="860" t="str">
        <f ca="1">'Formulario OM'!R2</f>
        <v>GUARDAR 
PREGUNTAS</v>
      </c>
      <c r="S2" s="859">
        <f>'Formulario OM'!S2</f>
        <v>0</v>
      </c>
      <c r="T2" s="860" t="str">
        <f ca="1">'Formulario OM'!T2</f>
        <v>BORRAR 
PREGUNTAS</v>
      </c>
      <c r="U2" s="859">
        <f>'Formulario OM'!U2</f>
        <v>0</v>
      </c>
      <c r="V2" s="860" t="str">
        <f ca="1">'Formulario OM'!V2</f>
        <v>ALMACENAR
FORMULAS</v>
      </c>
      <c r="W2" s="861">
        <f>'Formulario OM'!W2</f>
        <v>0</v>
      </c>
      <c r="X2" s="135" t="s">
        <v>125</v>
      </c>
      <c r="Y2" s="226" t="str">
        <f ca="1">'Formulario OM'!Y2</f>
        <v>BORRAR VARIABLES</v>
      </c>
      <c r="Z2" s="214" t="s">
        <v>1093</v>
      </c>
      <c r="AB2" s="464">
        <f>COUNTA(Y5:Y35)+COUNTA(AA5:AA35)</f>
        <v>0</v>
      </c>
      <c r="AC2">
        <f>COUNTA(AC5:AC36)</f>
        <v>1</v>
      </c>
      <c r="AD2" s="469"/>
      <c r="AE2" s="469"/>
    </row>
    <row r="3" spans="1:31" ht="2.25" customHeight="1" thickBot="1" x14ac:dyDescent="0.3">
      <c r="A3" s="824"/>
      <c r="B3" s="911"/>
      <c r="C3" s="912"/>
      <c r="D3" s="912"/>
      <c r="E3" s="912"/>
      <c r="F3" s="912"/>
      <c r="G3" s="912"/>
      <c r="H3" s="912"/>
      <c r="I3" s="912"/>
      <c r="J3" s="912"/>
      <c r="K3" s="912"/>
      <c r="L3" s="116"/>
      <c r="M3" s="117"/>
      <c r="N3" s="118"/>
      <c r="O3" s="119"/>
      <c r="P3" s="118"/>
      <c r="Q3" s="119"/>
      <c r="R3" s="118"/>
      <c r="S3" s="119"/>
      <c r="T3" s="118"/>
      <c r="U3" s="119"/>
      <c r="V3" s="118"/>
      <c r="W3" s="119"/>
      <c r="X3" s="120"/>
      <c r="Y3" s="3"/>
      <c r="AB3" s="466" t="s">
        <v>18238</v>
      </c>
      <c r="AC3">
        <f>COUNTA(AC39:AC79)</f>
        <v>0</v>
      </c>
      <c r="AD3" s="469"/>
      <c r="AE3" s="469"/>
    </row>
    <row r="4" spans="1:31" ht="6" customHeight="1" thickBot="1" x14ac:dyDescent="0.3">
      <c r="A4" s="121"/>
      <c r="B4" s="60"/>
      <c r="C4" s="62"/>
      <c r="D4" s="62"/>
      <c r="E4" s="62"/>
      <c r="F4" s="62"/>
      <c r="G4" s="62"/>
      <c r="H4" s="63"/>
      <c r="I4" s="64"/>
      <c r="J4" s="64"/>
      <c r="K4" s="64"/>
      <c r="L4" s="64"/>
      <c r="M4" s="884"/>
      <c r="N4" s="64"/>
      <c r="O4" s="64"/>
      <c r="P4" s="64"/>
      <c r="Q4" s="64"/>
      <c r="R4" s="64"/>
      <c r="S4" s="64"/>
      <c r="T4" s="63"/>
      <c r="U4" s="63"/>
      <c r="V4" s="63"/>
      <c r="W4" s="63"/>
      <c r="X4" s="65"/>
      <c r="Y4" s="125"/>
      <c r="AB4" s="466" t="s">
        <v>18239</v>
      </c>
      <c r="AC4">
        <f>COUNTA(AD4:XFD4)*3+COLUMN()</f>
        <v>29</v>
      </c>
    </row>
    <row r="5" spans="1:31" x14ac:dyDescent="0.25">
      <c r="A5" s="123" t="str">
        <f ca="1">'Formulario OM'!A5</f>
        <v>FÓRMULA</v>
      </c>
      <c r="B5" s="835" t="str">
        <f ca="1">'Formulario OM'!B5</f>
        <v>Nº Inicial del Banco de Preguntas</v>
      </c>
      <c r="C5" s="836"/>
      <c r="D5" s="836"/>
      <c r="E5" s="836">
        <f>'Formulario OM'!E5</f>
        <v>0</v>
      </c>
      <c r="F5" s="836"/>
      <c r="G5" s="836"/>
      <c r="H5" s="247">
        <f>'Datos RC'!A4</f>
        <v>501</v>
      </c>
      <c r="I5" s="750" t="str">
        <f ca="1">'Formulario OM'!I5</f>
        <v>Pregunta Nº</v>
      </c>
      <c r="J5" s="750"/>
      <c r="K5" s="750"/>
      <c r="L5" s="33">
        <f>G37</f>
        <v>501</v>
      </c>
      <c r="M5" s="884"/>
      <c r="N5" s="806" t="str">
        <f ca="1">"N. "&amp;A5&amp;"S: "&amp;AC5</f>
        <v>N. FÓRMULAS: 0</v>
      </c>
      <c r="O5" s="807"/>
      <c r="P5" s="807"/>
      <c r="Q5" s="808"/>
      <c r="R5" s="806" t="str">
        <f ca="1">INDIRECT("Z_DG_15_"&amp;IDIOMA)&amp;": "&amp;P_min_RC&amp;IF(P_max_RC=0,""," - "&amp;P_max_RC)</f>
        <v>Rango de preguntas almacenadas: 0</v>
      </c>
      <c r="S5" s="807"/>
      <c r="T5" s="807"/>
      <c r="U5" s="807"/>
      <c r="V5" s="807"/>
      <c r="W5" s="807"/>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884"/>
      <c r="N6" s="70"/>
      <c r="O6" s="69"/>
      <c r="P6" s="70"/>
      <c r="Q6" s="70"/>
      <c r="R6" s="70"/>
      <c r="S6" s="44"/>
      <c r="T6" s="44"/>
      <c r="U6" s="44"/>
      <c r="V6" s="69"/>
      <c r="W6" s="69"/>
      <c r="X6" s="49"/>
      <c r="Y6" s="126"/>
    </row>
    <row r="7" spans="1:31" ht="15" customHeight="1" thickTop="1" thickBot="1" x14ac:dyDescent="0.3">
      <c r="A7" s="123" t="str">
        <f ca="1">'Formulario OM'!A7</f>
        <v>SUPERÍNDICE</v>
      </c>
      <c r="B7" s="835" t="str">
        <f ca="1">'Formulario OM'!B7</f>
        <v>Nombre de la pregunta</v>
      </c>
      <c r="C7" s="836"/>
      <c r="D7" s="836"/>
      <c r="E7" s="836">
        <f>'Formulario OM'!E7</f>
        <v>0</v>
      </c>
      <c r="F7" s="836"/>
      <c r="G7" s="836"/>
      <c r="H7" s="826" t="str">
        <f ca="1">IFERROR(INDIRECT("'Datos RC'!a"&amp;(L5-H5+N_I_Tabla)),"")</f>
        <v/>
      </c>
      <c r="I7" s="826"/>
      <c r="J7" s="826"/>
      <c r="K7" s="826"/>
      <c r="L7" s="826"/>
      <c r="M7" s="826"/>
      <c r="N7" s="750" t="str">
        <f ca="1">'Formulario OM'!N7</f>
        <v>Imagen</v>
      </c>
      <c r="O7" s="750"/>
      <c r="P7" s="750"/>
      <c r="Q7" s="818"/>
      <c r="R7" s="819"/>
      <c r="S7" s="819"/>
      <c r="T7" s="819"/>
      <c r="U7" s="819"/>
      <c r="V7" s="819"/>
      <c r="W7" s="820"/>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52" t="str">
        <f ca="1">'Formulario OM'!B9</f>
        <v>Descripción</v>
      </c>
      <c r="C9" s="750"/>
      <c r="D9" s="750"/>
      <c r="E9" s="750">
        <f>'Formulario OM'!E9</f>
        <v>0</v>
      </c>
      <c r="F9" s="750"/>
      <c r="G9" s="750"/>
      <c r="H9" s="825"/>
      <c r="I9" s="825"/>
      <c r="J9" s="825"/>
      <c r="K9" s="825"/>
      <c r="L9" s="825"/>
      <c r="M9" s="825"/>
      <c r="N9" s="750" t="str">
        <f ca="1">INDIRECT("Z_RC_02_"&amp;IDIOMA)</f>
        <v>Diferencia entre Mayúsculas y Minúsculas (SI=1)</v>
      </c>
      <c r="O9" s="750"/>
      <c r="P9" s="750"/>
      <c r="Q9" s="750"/>
      <c r="R9" s="750"/>
      <c r="S9" s="750"/>
      <c r="T9" s="750"/>
      <c r="U9" s="750"/>
      <c r="V9" s="750"/>
      <c r="W9" s="459"/>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52" t="str">
        <f ca="1">'Formulario OM'!B11</f>
        <v>Enunciado de la pregunta</v>
      </c>
      <c r="C11" s="750"/>
      <c r="D11" s="750"/>
      <c r="E11" s="750">
        <f>'Formulario OM'!E11</f>
        <v>0</v>
      </c>
      <c r="F11" s="750"/>
      <c r="G11" s="751"/>
      <c r="H11" s="841"/>
      <c r="I11" s="842"/>
      <c r="J11" s="842"/>
      <c r="K11" s="842"/>
      <c r="L11" s="842"/>
      <c r="M11" s="842"/>
      <c r="N11" s="842"/>
      <c r="O11" s="842"/>
      <c r="P11" s="842"/>
      <c r="Q11" s="842"/>
      <c r="R11" s="842"/>
      <c r="S11" s="842"/>
      <c r="T11" s="842"/>
      <c r="U11" s="842"/>
      <c r="V11" s="842"/>
      <c r="W11" s="843"/>
      <c r="X11" s="53"/>
      <c r="Y11" s="127"/>
      <c r="Z11" s="214">
        <f>Z9+1</f>
        <v>4</v>
      </c>
      <c r="AA11" s="227"/>
      <c r="AB11" s="214">
        <f>AB9+1</f>
        <v>20</v>
      </c>
    </row>
    <row r="12" spans="1:31" ht="6" customHeight="1" thickBot="1" x14ac:dyDescent="0.3">
      <c r="A12" s="1"/>
      <c r="B12" s="802"/>
      <c r="C12" s="803"/>
      <c r="D12" s="46"/>
      <c r="E12" s="62"/>
      <c r="F12" s="62"/>
      <c r="G12" s="242"/>
      <c r="H12" s="844"/>
      <c r="I12" s="845"/>
      <c r="J12" s="845"/>
      <c r="K12" s="845"/>
      <c r="L12" s="845"/>
      <c r="M12" s="845"/>
      <c r="N12" s="845"/>
      <c r="O12" s="845"/>
      <c r="P12" s="845"/>
      <c r="Q12" s="845"/>
      <c r="R12" s="845"/>
      <c r="S12" s="845"/>
      <c r="T12" s="845"/>
      <c r="U12" s="845"/>
      <c r="V12" s="845"/>
      <c r="W12" s="846"/>
      <c r="X12" s="49"/>
      <c r="Y12" s="78"/>
    </row>
    <row r="13" spans="1:31" ht="15.75" thickBot="1" x14ac:dyDescent="0.3">
      <c r="A13" s="123" t="str">
        <f ca="1">'Formulario OM'!A13</f>
        <v>CONCATENAR</v>
      </c>
      <c r="B13" s="802"/>
      <c r="C13" s="803"/>
      <c r="D13" s="880" t="str">
        <f>GENERAL!C11</f>
        <v>Moodle
 Editor.
(HTML)</v>
      </c>
      <c r="E13" s="880"/>
      <c r="F13" s="880"/>
      <c r="G13" s="880"/>
      <c r="H13" s="847"/>
      <c r="I13" s="848"/>
      <c r="J13" s="848"/>
      <c r="K13" s="848"/>
      <c r="L13" s="848"/>
      <c r="M13" s="848"/>
      <c r="N13" s="848"/>
      <c r="O13" s="848"/>
      <c r="P13" s="848"/>
      <c r="Q13" s="848"/>
      <c r="R13" s="848"/>
      <c r="S13" s="848"/>
      <c r="T13" s="848"/>
      <c r="U13" s="848"/>
      <c r="V13" s="848"/>
      <c r="W13" s="849"/>
      <c r="X13" s="53"/>
      <c r="Y13" s="127"/>
      <c r="Z13" s="214">
        <f>Z11+1</f>
        <v>5</v>
      </c>
      <c r="AA13" s="227"/>
      <c r="AB13" s="214">
        <f>AB11+1</f>
        <v>21</v>
      </c>
    </row>
    <row r="14" spans="1:31" ht="6" customHeight="1" thickTop="1" thickBot="1" x14ac:dyDescent="0.3">
      <c r="B14" s="802"/>
      <c r="C14" s="803"/>
      <c r="D14" s="46"/>
      <c r="E14" s="62" t="str">
        <f ca="1">INDIRECT("Z_RC_01_"&amp;IDIOMA)</f>
        <v>Respuesta</v>
      </c>
      <c r="F14" s="62"/>
      <c r="G14" s="242"/>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52" t="str">
        <f ca="1">$E$14&amp;E16</f>
        <v>Respuesta 01</v>
      </c>
      <c r="C15" s="750"/>
      <c r="D15" s="750"/>
      <c r="E15" s="750"/>
      <c r="F15" s="887"/>
      <c r="G15" s="887"/>
      <c r="H15" s="887"/>
      <c r="I15" s="887"/>
      <c r="J15" s="887"/>
      <c r="K15" s="887"/>
      <c r="L15" s="887"/>
      <c r="M15" s="887"/>
      <c r="N15" s="887"/>
      <c r="O15" s="750" t="str">
        <f ca="1">GENERAL!$P$11&amp;P16</f>
        <v>Puntos 01</v>
      </c>
      <c r="P15" s="750"/>
      <c r="Q15" s="457"/>
      <c r="R15" s="750" t="str">
        <f ca="1">'Formulario OM'!R17</f>
        <v>Retroalim.</v>
      </c>
      <c r="S15" s="751"/>
      <c r="T15" s="917"/>
      <c r="U15" s="918"/>
      <c r="V15" s="918"/>
      <c r="W15" s="919"/>
      <c r="X15" s="53"/>
      <c r="Y15" s="127"/>
      <c r="Z15" s="214">
        <f>Z13+1</f>
        <v>6</v>
      </c>
      <c r="AA15" s="227"/>
      <c r="AB15" s="214">
        <f>AB13+1</f>
        <v>22</v>
      </c>
    </row>
    <row r="16" spans="1:31" ht="6" customHeight="1" thickTop="1" thickBot="1" x14ac:dyDescent="0.3">
      <c r="B16" s="45"/>
      <c r="C16" s="46"/>
      <c r="D16" s="46"/>
      <c r="E16" s="145" t="s">
        <v>448</v>
      </c>
      <c r="F16" s="69"/>
      <c r="G16" s="69"/>
      <c r="H16" s="69"/>
      <c r="I16" s="69"/>
      <c r="J16" s="70"/>
      <c r="K16" s="70"/>
      <c r="L16" s="70"/>
      <c r="M16" s="70"/>
      <c r="N16" s="70"/>
      <c r="O16" s="70"/>
      <c r="P16" s="145" t="s">
        <v>448</v>
      </c>
      <c r="Q16" s="69"/>
      <c r="R16" s="70"/>
      <c r="S16" s="70"/>
      <c r="T16" s="74"/>
      <c r="U16" s="74"/>
      <c r="V16" s="74"/>
      <c r="W16" s="74"/>
      <c r="X16" s="49"/>
      <c r="Y16" s="78"/>
    </row>
    <row r="17" spans="1:28" ht="15" customHeight="1" thickTop="1" thickBot="1" x14ac:dyDescent="0.3">
      <c r="A17" s="123" t="str">
        <f ca="1">'Formulario OM'!A17</f>
        <v>ESPACIOS (+1)</v>
      </c>
      <c r="B17" s="752" t="str">
        <f ca="1">$E$14&amp;E18</f>
        <v>Respuesta 02</v>
      </c>
      <c r="C17" s="804"/>
      <c r="D17" s="804"/>
      <c r="E17" s="804"/>
      <c r="F17" s="825"/>
      <c r="G17" s="825"/>
      <c r="H17" s="825"/>
      <c r="I17" s="825"/>
      <c r="J17" s="825"/>
      <c r="K17" s="825"/>
      <c r="L17" s="825"/>
      <c r="M17" s="825"/>
      <c r="N17" s="825"/>
      <c r="O17" s="750" t="str">
        <f ca="1">GENERAL!$P$11&amp;P18</f>
        <v>Puntos 02</v>
      </c>
      <c r="P17" s="750"/>
      <c r="Q17" s="458"/>
      <c r="R17" s="750" t="str">
        <f ca="1">R15</f>
        <v>Retroalim.</v>
      </c>
      <c r="S17" s="751"/>
      <c r="T17" s="917"/>
      <c r="U17" s="918"/>
      <c r="V17" s="918"/>
      <c r="W17" s="919"/>
      <c r="X17" s="53"/>
      <c r="Y17" s="127"/>
      <c r="Z17" s="214">
        <f>Z15+1</f>
        <v>7</v>
      </c>
      <c r="AA17" s="227"/>
      <c r="AB17" s="214">
        <f>AB15+1</f>
        <v>23</v>
      </c>
    </row>
    <row r="18" spans="1:28" ht="6" customHeight="1" thickTop="1" thickBot="1" x14ac:dyDescent="0.3">
      <c r="B18" s="45"/>
      <c r="C18" s="46"/>
      <c r="D18" s="46"/>
      <c r="E18" s="145" t="s">
        <v>449</v>
      </c>
      <c r="F18" s="74"/>
      <c r="G18" s="74"/>
      <c r="H18" s="74"/>
      <c r="I18" s="74"/>
      <c r="J18" s="70"/>
      <c r="K18" s="70"/>
      <c r="L18" s="70"/>
      <c r="M18" s="70"/>
      <c r="N18" s="70"/>
      <c r="O18" s="70"/>
      <c r="P18" s="145" t="s">
        <v>449</v>
      </c>
      <c r="Q18" s="76"/>
      <c r="R18" s="70"/>
      <c r="S18" s="70"/>
      <c r="T18" s="74"/>
      <c r="U18" s="74"/>
      <c r="V18" s="74"/>
      <c r="W18" s="74"/>
      <c r="X18" s="49"/>
      <c r="Y18" s="78"/>
    </row>
    <row r="19" spans="1:28" ht="15.75" customHeight="1" thickTop="1" thickBot="1" x14ac:dyDescent="0.3">
      <c r="A19" s="123" t="str">
        <f ca="1">'Formulario OM'!A19</f>
        <v>TEXTO ROJO</v>
      </c>
      <c r="B19" s="752" t="str">
        <f ca="1">$E$14&amp;E20</f>
        <v>Respuesta 03</v>
      </c>
      <c r="C19" s="804"/>
      <c r="D19" s="804"/>
      <c r="E19" s="804"/>
      <c r="F19" s="825"/>
      <c r="G19" s="825"/>
      <c r="H19" s="825"/>
      <c r="I19" s="825"/>
      <c r="J19" s="825"/>
      <c r="K19" s="825"/>
      <c r="L19" s="825"/>
      <c r="M19" s="825"/>
      <c r="N19" s="825"/>
      <c r="O19" s="750" t="str">
        <f ca="1">GENERAL!$P$11&amp;P20</f>
        <v>Puntos 03</v>
      </c>
      <c r="P19" s="750"/>
      <c r="Q19" s="458"/>
      <c r="R19" s="750" t="str">
        <f ca="1">R17</f>
        <v>Retroalim.</v>
      </c>
      <c r="S19" s="751"/>
      <c r="T19" s="917"/>
      <c r="U19" s="918"/>
      <c r="V19" s="918"/>
      <c r="W19" s="919"/>
      <c r="X19" s="53"/>
      <c r="Y19" s="127"/>
      <c r="Z19" s="214">
        <f>Z17+1</f>
        <v>8</v>
      </c>
      <c r="AA19" s="227"/>
      <c r="AB19" s="214">
        <f>AB17+1</f>
        <v>24</v>
      </c>
    </row>
    <row r="20" spans="1:28" ht="6" customHeight="1" thickTop="1" thickBot="1" x14ac:dyDescent="0.3">
      <c r="A20" s="124"/>
      <c r="B20" s="45"/>
      <c r="C20" s="46"/>
      <c r="D20" s="46"/>
      <c r="E20" s="145" t="s">
        <v>450</v>
      </c>
      <c r="F20" s="74"/>
      <c r="G20" s="74"/>
      <c r="H20" s="74"/>
      <c r="I20" s="74"/>
      <c r="J20" s="70"/>
      <c r="K20" s="70"/>
      <c r="L20" s="70"/>
      <c r="M20" s="70"/>
      <c r="N20" s="70"/>
      <c r="O20" s="70"/>
      <c r="P20" s="145" t="s">
        <v>450</v>
      </c>
      <c r="Q20" s="76"/>
      <c r="R20" s="70"/>
      <c r="S20" s="70"/>
      <c r="T20" s="74"/>
      <c r="U20" s="74"/>
      <c r="V20" s="74"/>
      <c r="W20" s="74"/>
      <c r="X20" s="49"/>
      <c r="Y20" s="78"/>
    </row>
    <row r="21" spans="1:28" ht="15" customHeight="1" thickTop="1" thickBot="1" x14ac:dyDescent="0.3">
      <c r="A21" s="123" t="str">
        <f ca="1">'Formulario OM'!A21</f>
        <v>TEXTO AZUL</v>
      </c>
      <c r="B21" s="752" t="str">
        <f ca="1">$E$14&amp;E22</f>
        <v>Respuesta 04</v>
      </c>
      <c r="C21" s="804"/>
      <c r="D21" s="804"/>
      <c r="E21" s="804"/>
      <c r="F21" s="825"/>
      <c r="G21" s="825"/>
      <c r="H21" s="825"/>
      <c r="I21" s="825"/>
      <c r="J21" s="825"/>
      <c r="K21" s="825"/>
      <c r="L21" s="825"/>
      <c r="M21" s="825"/>
      <c r="N21" s="825"/>
      <c r="O21" s="750" t="str">
        <f ca="1">GENERAL!$P$11&amp;P22</f>
        <v>Puntos 04</v>
      </c>
      <c r="P21" s="750"/>
      <c r="Q21" s="458"/>
      <c r="R21" s="750" t="str">
        <f ca="1">R19</f>
        <v>Retroalim.</v>
      </c>
      <c r="S21" s="751"/>
      <c r="T21" s="917"/>
      <c r="U21" s="918"/>
      <c r="V21" s="918"/>
      <c r="W21" s="919"/>
      <c r="X21" s="53"/>
      <c r="Y21" s="127"/>
      <c r="Z21" s="214">
        <f>Z19+1</f>
        <v>9</v>
      </c>
      <c r="AA21" s="227"/>
      <c r="AB21" s="214">
        <f>AB19+1</f>
        <v>25</v>
      </c>
    </row>
    <row r="22" spans="1:28" ht="6" customHeight="1" thickTop="1" thickBot="1" x14ac:dyDescent="0.3">
      <c r="B22" s="45"/>
      <c r="C22" s="46"/>
      <c r="D22" s="46"/>
      <c r="E22" s="145" t="s">
        <v>451</v>
      </c>
      <c r="F22" s="74"/>
      <c r="G22" s="74"/>
      <c r="H22" s="74"/>
      <c r="I22" s="74"/>
      <c r="J22" s="70"/>
      <c r="K22" s="70"/>
      <c r="L22" s="70"/>
      <c r="M22" s="70"/>
      <c r="N22" s="70"/>
      <c r="O22" s="70"/>
      <c r="P22" s="145" t="s">
        <v>451</v>
      </c>
      <c r="Q22" s="76"/>
      <c r="R22" s="70"/>
      <c r="S22" s="70"/>
      <c r="T22" s="74"/>
      <c r="U22" s="74"/>
      <c r="V22" s="74"/>
      <c r="W22" s="74"/>
      <c r="X22" s="49"/>
      <c r="Y22" s="78"/>
      <c r="Z22" s="11"/>
    </row>
    <row r="23" spans="1:28" ht="15" customHeight="1" thickTop="1" thickBot="1" x14ac:dyDescent="0.3">
      <c r="A23" s="123" t="str">
        <f ca="1">'Formulario OM'!A23</f>
        <v>OTRO COLOR</v>
      </c>
      <c r="B23" s="752" t="str">
        <f ca="1">$E$14&amp;E24</f>
        <v>Respuesta 05</v>
      </c>
      <c r="C23" s="804"/>
      <c r="D23" s="804"/>
      <c r="E23" s="804"/>
      <c r="F23" s="825"/>
      <c r="G23" s="825"/>
      <c r="H23" s="825"/>
      <c r="I23" s="825"/>
      <c r="J23" s="825"/>
      <c r="K23" s="825"/>
      <c r="L23" s="825"/>
      <c r="M23" s="825"/>
      <c r="N23" s="825"/>
      <c r="O23" s="750" t="str">
        <f ca="1">GENERAL!$P$11&amp;P24</f>
        <v>Puntos 05</v>
      </c>
      <c r="P23" s="750"/>
      <c r="Q23" s="458"/>
      <c r="R23" s="750" t="str">
        <f ca="1">R21</f>
        <v>Retroalim.</v>
      </c>
      <c r="S23" s="751"/>
      <c r="T23" s="917"/>
      <c r="U23" s="918"/>
      <c r="V23" s="918"/>
      <c r="W23" s="919"/>
      <c r="X23" s="53"/>
      <c r="Y23" s="127"/>
      <c r="Z23" s="214">
        <f>Z21+1</f>
        <v>10</v>
      </c>
      <c r="AA23" s="227"/>
      <c r="AB23" s="214">
        <f>AB21+1</f>
        <v>26</v>
      </c>
    </row>
    <row r="24" spans="1:28" ht="6" customHeight="1" thickTop="1" thickBot="1" x14ac:dyDescent="0.3">
      <c r="B24" s="50"/>
      <c r="C24" s="46"/>
      <c r="D24" s="46"/>
      <c r="E24" s="145" t="s">
        <v>452</v>
      </c>
      <c r="F24" s="74"/>
      <c r="G24" s="74"/>
      <c r="H24" s="74"/>
      <c r="I24" s="74"/>
      <c r="J24" s="70"/>
      <c r="K24" s="70"/>
      <c r="L24" s="70"/>
      <c r="M24" s="70"/>
      <c r="N24" s="70"/>
      <c r="O24" s="70"/>
      <c r="P24" s="145" t="s">
        <v>452</v>
      </c>
      <c r="Q24" s="76"/>
      <c r="R24" s="70"/>
      <c r="S24" s="70"/>
      <c r="T24" s="74"/>
      <c r="U24" s="74"/>
      <c r="V24" s="74"/>
      <c r="W24" s="74"/>
      <c r="X24" s="53"/>
      <c r="Y24" s="3"/>
      <c r="Z24" s="11"/>
    </row>
    <row r="25" spans="1:28" ht="15" customHeight="1" thickTop="1" thickBot="1" x14ac:dyDescent="0.3">
      <c r="A25" s="822" t="str">
        <f ca="1">'Formulario OM'!A25</f>
        <v>INSERTAR
IMÁGENES</v>
      </c>
      <c r="B25" s="752" t="str">
        <f ca="1">$E$14&amp;E26</f>
        <v>Respuesta 06</v>
      </c>
      <c r="C25" s="804"/>
      <c r="D25" s="804"/>
      <c r="E25" s="804"/>
      <c r="F25" s="825"/>
      <c r="G25" s="825"/>
      <c r="H25" s="825"/>
      <c r="I25" s="825"/>
      <c r="J25" s="825"/>
      <c r="K25" s="825"/>
      <c r="L25" s="825"/>
      <c r="M25" s="825"/>
      <c r="N25" s="825"/>
      <c r="O25" s="750" t="str">
        <f ca="1">GENERAL!$P$11&amp;P26</f>
        <v>Puntos 06</v>
      </c>
      <c r="P25" s="750"/>
      <c r="Q25" s="458"/>
      <c r="R25" s="750" t="str">
        <f ca="1">R23</f>
        <v>Retroalim.</v>
      </c>
      <c r="S25" s="751"/>
      <c r="T25" s="917"/>
      <c r="U25" s="918"/>
      <c r="V25" s="918"/>
      <c r="W25" s="919"/>
      <c r="X25" s="53"/>
      <c r="Y25" s="127"/>
      <c r="Z25" s="214">
        <f>Z23+1</f>
        <v>11</v>
      </c>
      <c r="AA25" s="227"/>
      <c r="AB25" s="214">
        <f>AB23+1</f>
        <v>27</v>
      </c>
    </row>
    <row r="26" spans="1:28" ht="6" customHeight="1" thickTop="1" thickBot="1" x14ac:dyDescent="0.3">
      <c r="A26" s="823"/>
      <c r="B26" s="50"/>
      <c r="C26" s="51"/>
      <c r="D26" s="51"/>
      <c r="E26" s="145" t="s">
        <v>453</v>
      </c>
      <c r="F26" s="74"/>
      <c r="G26" s="74"/>
      <c r="H26" s="74"/>
      <c r="I26" s="74"/>
      <c r="J26" s="70"/>
      <c r="K26" s="70"/>
      <c r="L26" s="70"/>
      <c r="M26" s="70"/>
      <c r="N26" s="70"/>
      <c r="O26" s="70"/>
      <c r="P26" s="145" t="s">
        <v>453</v>
      </c>
      <c r="Q26" s="76"/>
      <c r="R26" s="70"/>
      <c r="S26" s="70"/>
      <c r="T26" s="74"/>
      <c r="U26" s="74"/>
      <c r="V26" s="74"/>
      <c r="W26" s="74"/>
      <c r="X26" s="53"/>
      <c r="Y26" s="78"/>
      <c r="Z26" s="11"/>
    </row>
    <row r="27" spans="1:28" ht="15" customHeight="1" thickTop="1" thickBot="1" x14ac:dyDescent="0.3">
      <c r="A27" s="824"/>
      <c r="B27" s="752" t="str">
        <f ca="1">$E$14&amp;E28</f>
        <v>Respuesta 07</v>
      </c>
      <c r="C27" s="804"/>
      <c r="D27" s="804"/>
      <c r="E27" s="804"/>
      <c r="F27" s="825"/>
      <c r="G27" s="825"/>
      <c r="H27" s="825"/>
      <c r="I27" s="825"/>
      <c r="J27" s="825"/>
      <c r="K27" s="825"/>
      <c r="L27" s="825"/>
      <c r="M27" s="825"/>
      <c r="N27" s="825"/>
      <c r="O27" s="750" t="str">
        <f ca="1">GENERAL!$P$11&amp;P28</f>
        <v>Puntos 07</v>
      </c>
      <c r="P27" s="750"/>
      <c r="Q27" s="458"/>
      <c r="R27" s="750" t="str">
        <f ca="1">R25</f>
        <v>Retroalim.</v>
      </c>
      <c r="S27" s="751"/>
      <c r="T27" s="917"/>
      <c r="U27" s="918"/>
      <c r="V27" s="918"/>
      <c r="W27" s="919"/>
      <c r="X27" s="53"/>
      <c r="Y27" s="127"/>
      <c r="Z27" s="214">
        <f>Z25+1</f>
        <v>12</v>
      </c>
      <c r="AA27" s="227"/>
      <c r="AB27" s="214">
        <f>AB25+1</f>
        <v>28</v>
      </c>
    </row>
    <row r="28" spans="1:28" ht="6" customHeight="1" thickBot="1" x14ac:dyDescent="0.3">
      <c r="B28" s="60"/>
      <c r="C28" s="54"/>
      <c r="D28" s="54"/>
      <c r="E28" s="144" t="s">
        <v>454</v>
      </c>
      <c r="F28" s="74"/>
      <c r="G28" s="74"/>
      <c r="H28" s="74"/>
      <c r="I28" s="74"/>
      <c r="J28" s="70"/>
      <c r="K28" s="70"/>
      <c r="L28" s="70"/>
      <c r="M28" s="70"/>
      <c r="N28" s="70"/>
      <c r="O28" s="70"/>
      <c r="P28" s="144" t="s">
        <v>454</v>
      </c>
      <c r="Q28" s="76"/>
      <c r="R28" s="70"/>
      <c r="S28" s="70"/>
      <c r="T28" s="74"/>
      <c r="U28" s="74"/>
      <c r="V28" s="74"/>
      <c r="W28" s="74"/>
      <c r="X28" s="65"/>
      <c r="Y28" s="78"/>
      <c r="Z28" s="11"/>
    </row>
    <row r="29" spans="1:28" ht="15" customHeight="1" thickTop="1" thickBot="1" x14ac:dyDescent="0.3">
      <c r="A29" s="822" t="str">
        <f ca="1">'Formulario OM'!A29</f>
        <v>USAR DATOS VARIABLES</v>
      </c>
      <c r="B29" s="752" t="str">
        <f ca="1">$E$14&amp;E30</f>
        <v>Respuesta 08</v>
      </c>
      <c r="C29" s="804"/>
      <c r="D29" s="804"/>
      <c r="E29" s="804"/>
      <c r="F29" s="825"/>
      <c r="G29" s="825"/>
      <c r="H29" s="825"/>
      <c r="I29" s="825"/>
      <c r="J29" s="825"/>
      <c r="K29" s="825"/>
      <c r="L29" s="825"/>
      <c r="M29" s="825"/>
      <c r="N29" s="825"/>
      <c r="O29" s="750" t="str">
        <f ca="1">GENERAL!$P$11&amp;P30</f>
        <v>Puntos 08</v>
      </c>
      <c r="P29" s="750"/>
      <c r="Q29" s="458"/>
      <c r="R29" s="750" t="str">
        <f ca="1">R27</f>
        <v>Retroalim.</v>
      </c>
      <c r="S29" s="751"/>
      <c r="T29" s="917"/>
      <c r="U29" s="918"/>
      <c r="V29" s="918"/>
      <c r="W29" s="919"/>
      <c r="X29" s="113"/>
      <c r="Y29" s="127"/>
      <c r="Z29" s="214">
        <f>Z27+1</f>
        <v>13</v>
      </c>
      <c r="AA29" s="227"/>
      <c r="AB29" s="214">
        <f>AB27+1</f>
        <v>29</v>
      </c>
    </row>
    <row r="30" spans="1:28" ht="6" customHeight="1" thickTop="1" x14ac:dyDescent="0.25">
      <c r="A30" s="823"/>
      <c r="B30" s="50"/>
      <c r="C30" s="61"/>
      <c r="D30" s="61"/>
      <c r="E30" s="144" t="s">
        <v>455</v>
      </c>
      <c r="F30" s="61"/>
      <c r="G30" s="62"/>
      <c r="H30" s="63"/>
      <c r="I30" s="64"/>
      <c r="J30" s="64"/>
      <c r="K30" s="64"/>
      <c r="L30" s="64"/>
      <c r="M30" s="64"/>
      <c r="N30" s="64"/>
      <c r="O30" s="64"/>
      <c r="P30" s="144" t="s">
        <v>455</v>
      </c>
      <c r="Q30" s="64"/>
      <c r="R30" s="64"/>
      <c r="S30" s="64"/>
      <c r="T30" s="64"/>
      <c r="U30" s="64"/>
      <c r="V30" s="64"/>
      <c r="W30" s="64"/>
      <c r="X30" s="113"/>
      <c r="Y30" s="78"/>
      <c r="Z30" s="11"/>
    </row>
    <row r="31" spans="1:28" ht="15" customHeight="1" thickBot="1" x14ac:dyDescent="0.3">
      <c r="A31" s="824"/>
      <c r="B31" s="50"/>
      <c r="C31" s="51"/>
      <c r="D31" s="51"/>
      <c r="E31" s="54"/>
      <c r="F31" s="62"/>
      <c r="G31" s="850" t="str">
        <f ca="1">'Formulario OM'!G31</f>
        <v>PISTA</v>
      </c>
      <c r="H31" s="850"/>
      <c r="I31" s="850"/>
      <c r="J31" s="850"/>
      <c r="K31" s="850"/>
      <c r="L31" s="850"/>
      <c r="M31" s="850"/>
      <c r="N31" s="850"/>
      <c r="O31" s="850"/>
      <c r="P31" s="850"/>
      <c r="Q31" s="850"/>
      <c r="R31" s="112"/>
      <c r="S31" s="837"/>
      <c r="T31" s="837"/>
      <c r="U31" s="837"/>
      <c r="V31" s="837"/>
      <c r="W31" s="837"/>
      <c r="X31" s="838"/>
      <c r="Y31" s="127"/>
      <c r="Z31" s="214">
        <f>Z29+1</f>
        <v>14</v>
      </c>
      <c r="AA31" s="227"/>
      <c r="AB31" s="214">
        <f>AB29+1</f>
        <v>30</v>
      </c>
    </row>
    <row r="32" spans="1:28" ht="6" customHeight="1" thickBot="1" x14ac:dyDescent="0.3">
      <c r="A32" s="124"/>
      <c r="B32" s="50"/>
      <c r="C32" s="821" t="s">
        <v>131</v>
      </c>
      <c r="D32" s="821"/>
      <c r="E32" s="54"/>
      <c r="F32" s="62"/>
      <c r="G32" s="61"/>
      <c r="H32" s="61"/>
      <c r="I32" s="61"/>
      <c r="J32" s="55"/>
      <c r="K32" s="55"/>
      <c r="L32" s="55"/>
      <c r="M32" s="61"/>
      <c r="N32" s="55"/>
      <c r="O32" s="55"/>
      <c r="P32" s="55"/>
      <c r="Q32" s="55"/>
      <c r="R32" s="112"/>
      <c r="S32" s="837"/>
      <c r="T32" s="837"/>
      <c r="U32" s="837"/>
      <c r="V32" s="837"/>
      <c r="W32" s="837"/>
      <c r="X32" s="838"/>
      <c r="Y32" s="78"/>
    </row>
    <row r="33" spans="1:29" ht="15" customHeight="1" thickTop="1" thickBot="1" x14ac:dyDescent="0.3">
      <c r="A33" s="123" t="str">
        <f ca="1">'Formulario OM'!A33</f>
        <v>ACTIVAR</v>
      </c>
      <c r="B33" s="50"/>
      <c r="C33" s="821"/>
      <c r="D33" s="821"/>
      <c r="E33" s="54"/>
      <c r="F33" s="136" t="s">
        <v>733</v>
      </c>
      <c r="G33" s="851"/>
      <c r="H33" s="852"/>
      <c r="I33" s="852"/>
      <c r="J33" s="852"/>
      <c r="K33" s="853"/>
      <c r="L33" s="136" t="s">
        <v>731</v>
      </c>
      <c r="M33" s="851"/>
      <c r="N33" s="852"/>
      <c r="O33" s="852"/>
      <c r="P33" s="852"/>
      <c r="Q33" s="853"/>
      <c r="R33" s="112"/>
      <c r="S33" s="837"/>
      <c r="T33" s="837"/>
      <c r="U33" s="837"/>
      <c r="V33" s="837"/>
      <c r="W33" s="837"/>
      <c r="X33" s="838"/>
      <c r="Y33" s="127"/>
      <c r="Z33" s="214">
        <f>Z31+1</f>
        <v>15</v>
      </c>
      <c r="AA33" s="227"/>
      <c r="AB33" s="214">
        <f>AB31+1</f>
        <v>31</v>
      </c>
    </row>
    <row r="34" spans="1:29" ht="6" customHeight="1" thickTop="1" thickBot="1" x14ac:dyDescent="0.3">
      <c r="A34" s="1"/>
      <c r="B34" s="50"/>
      <c r="C34" s="821"/>
      <c r="D34" s="821"/>
      <c r="E34" s="54"/>
      <c r="F34" s="62"/>
      <c r="G34" s="61"/>
      <c r="H34" s="61"/>
      <c r="I34" s="61"/>
      <c r="J34" s="55"/>
      <c r="K34" s="55"/>
      <c r="L34" s="55"/>
      <c r="M34" s="61"/>
      <c r="N34" s="56"/>
      <c r="O34" s="56"/>
      <c r="P34" s="56"/>
      <c r="Q34" s="56"/>
      <c r="R34" s="112"/>
      <c r="S34" s="837"/>
      <c r="T34" s="837"/>
      <c r="U34" s="837"/>
      <c r="V34" s="837"/>
      <c r="W34" s="837"/>
      <c r="X34" s="838"/>
      <c r="Y34" s="78"/>
    </row>
    <row r="35" spans="1:29" ht="15" customHeight="1" thickTop="1" thickBot="1" x14ac:dyDescent="0.3">
      <c r="A35" s="123" t="str">
        <f ca="1">'Formulario OM'!A35</f>
        <v>DESACTIVAR</v>
      </c>
      <c r="B35" s="50"/>
      <c r="C35" s="821"/>
      <c r="D35" s="821"/>
      <c r="E35" s="54"/>
      <c r="F35" s="136" t="s">
        <v>734</v>
      </c>
      <c r="G35" s="851"/>
      <c r="H35" s="852"/>
      <c r="I35" s="852"/>
      <c r="J35" s="852"/>
      <c r="K35" s="853"/>
      <c r="L35" s="136" t="s">
        <v>732</v>
      </c>
      <c r="M35" s="851"/>
      <c r="N35" s="852"/>
      <c r="O35" s="852"/>
      <c r="P35" s="852"/>
      <c r="Q35" s="853"/>
      <c r="R35" s="112"/>
      <c r="S35" s="837"/>
      <c r="T35" s="837"/>
      <c r="U35" s="837"/>
      <c r="V35" s="837"/>
      <c r="W35" s="837"/>
      <c r="X35" s="838"/>
      <c r="Y35" s="127"/>
      <c r="Z35" s="214">
        <f>Z33+1</f>
        <v>16</v>
      </c>
      <c r="AA35" s="227"/>
      <c r="AB35" s="214">
        <f>AB33+1</f>
        <v>32</v>
      </c>
    </row>
    <row r="36" spans="1:29" ht="9.9499999999999993" customHeight="1" thickTop="1" thickBot="1" x14ac:dyDescent="0.3">
      <c r="A36" s="470" t="str">
        <f>IF(AB2&gt;0,AB2,"")</f>
        <v/>
      </c>
      <c r="B36" s="228"/>
      <c r="C36" s="248" t="str">
        <f>Version</f>
        <v xml:space="preserve">   V - 7.1 </v>
      </c>
      <c r="D36" s="57"/>
      <c r="E36" s="57"/>
      <c r="F36" s="148">
        <v>4</v>
      </c>
      <c r="G36" s="57"/>
      <c r="H36" s="57"/>
      <c r="I36" s="57"/>
      <c r="J36" s="57"/>
      <c r="K36" s="57"/>
      <c r="L36" s="57"/>
      <c r="M36" s="57"/>
      <c r="N36" s="57"/>
      <c r="O36" s="57"/>
      <c r="P36" s="57"/>
      <c r="Q36" s="57"/>
      <c r="R36" s="114"/>
      <c r="S36" s="839"/>
      <c r="T36" s="839"/>
      <c r="U36" s="839"/>
      <c r="V36" s="839"/>
      <c r="W36" s="839"/>
      <c r="X36" s="840"/>
      <c r="Y36" s="78"/>
    </row>
    <row r="37" spans="1:29" s="2" customFormat="1" ht="15.75" hidden="1" customHeight="1" thickTop="1" x14ac:dyDescent="0.25">
      <c r="G37" s="42">
        <v>501</v>
      </c>
      <c r="M37" s="216"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t="15" hidden="1" customHeight="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OV29APTcSgIM36mgznptb5+ZADXYtXdPXh+X9eqn1UwUQXcXGdFLA2hV4rnh5qRZ2UBYmx7IV2O5AbMj/O9QGw==" saltValue="IFlhbAu2nkcewjztfOknt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427" priority="4" operator="equal">
      <formula>""</formula>
    </cfRule>
  </conditionalFormatting>
  <conditionalFormatting sqref="W9">
    <cfRule type="expression" dxfId="426" priority="5" stopIfTrue="1">
      <formula>$B$45&lt;&gt;$B$42</formula>
    </cfRule>
  </conditionalFormatting>
  <conditionalFormatting sqref="Y2">
    <cfRule type="expression" dxfId="42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0" t="str">
        <f>Version</f>
        <v xml:space="preserve">   V - 7.1 </v>
      </c>
      <c r="B1" s="133"/>
      <c r="C1" s="134"/>
      <c r="D1" s="229"/>
      <c r="E1" s="229"/>
      <c r="F1" s="232" t="str">
        <f ca="1">'Datos OM'!F1</f>
        <v>DATOS 
GENERALES
FORMULARIO</v>
      </c>
      <c r="G1" s="463" t="str">
        <f ca="1">'Datos OM'!G1</f>
        <v>INSERTAR PREGUNTA [ Ctrl + h ]
BORRAR PREGUNTA [ Ctrl + k ]</v>
      </c>
      <c r="H1" s="234">
        <f>COUNTA(Tabla_RC[Enunciado])</f>
        <v>0</v>
      </c>
      <c r="I1" s="233" t="str">
        <f ca="1">'Datos OM'!I1</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2" t="str">
        <f ca="1">'Datos OM'!A2</f>
        <v>Nombre de la pregunta</v>
      </c>
      <c r="B2" s="260" t="str">
        <f ca="1">"N. "&amp;'Formulario RC'!E14</f>
        <v>N. Respuesta</v>
      </c>
      <c r="C2" s="263"/>
      <c r="D2" s="264"/>
      <c r="E2" s="282" t="str">
        <f ca="1">INDIRECT("Z_RC_03_"&amp;IDIOMA)</f>
        <v>Mayúsculas</v>
      </c>
      <c r="F2" s="276" t="str">
        <f ca="1">'Datos OM'!F2</f>
        <v>Descripción</v>
      </c>
      <c r="G2" s="266" t="str">
        <f ca="1">'Formulario RC'!B1&amp;"
"&amp;'Formulario OM'!B11</f>
        <v>FastTest PlugIn - Respuesta Corta
Enunciado de la pregunta</v>
      </c>
      <c r="H2" s="283" t="str">
        <f ca="1">'Formulario RC'!$B15</f>
        <v>Respuesta 01</v>
      </c>
      <c r="I2" s="284" t="str">
        <f ca="1">'Formulario RC'!$O15</f>
        <v>Puntos 01</v>
      </c>
      <c r="J2" s="284" t="str">
        <f ca="1">'Formulario RC'!$R15&amp;'Formulario RC'!$E$16</f>
        <v>Retroalim. 01</v>
      </c>
      <c r="K2" s="285" t="str">
        <f ca="1">'Formulario RC'!$B17</f>
        <v>Respuesta 02</v>
      </c>
      <c r="L2" s="286" t="str">
        <f ca="1">'Formulario RC'!$O17</f>
        <v>Puntos 02</v>
      </c>
      <c r="M2" s="286" t="str">
        <f ca="1">'Formulario RC'!$R15&amp;'Formulario RC'!$E$18</f>
        <v>Retroalim. 02</v>
      </c>
      <c r="N2" s="410" t="str">
        <f ca="1">'Formulario RC'!$B19</f>
        <v>Respuesta 03</v>
      </c>
      <c r="O2" s="411" t="str">
        <f ca="1">'Formulario RC'!$O19</f>
        <v>Puntos 03</v>
      </c>
      <c r="P2" s="411" t="str">
        <f ca="1">'Formulario RC'!$R15&amp;'Formulario RC'!$E$20</f>
        <v>Retroalim. 03</v>
      </c>
      <c r="Q2" s="287" t="str">
        <f ca="1">'Formulario RC'!$B21</f>
        <v>Respuesta 04</v>
      </c>
      <c r="R2" s="288" t="str">
        <f ca="1">'Formulario RC'!$O21</f>
        <v>Puntos 04</v>
      </c>
      <c r="S2" s="288" t="str">
        <f ca="1">'Formulario RC'!$R15&amp;'Formulario RC'!$E$22</f>
        <v>Retroalim. 04</v>
      </c>
      <c r="T2" s="289" t="str">
        <f ca="1">'Formulario RC'!$B23</f>
        <v>Respuesta 05</v>
      </c>
      <c r="U2" s="290" t="str">
        <f ca="1">'Formulario RC'!$O23</f>
        <v>Puntos 05</v>
      </c>
      <c r="V2" s="290" t="str">
        <f ca="1">'Formulario RC'!$R15&amp;'Formulario RC'!$E$24</f>
        <v>Retroalim. 05</v>
      </c>
      <c r="W2" s="291" t="str">
        <f ca="1">'Formulario RC'!$B25</f>
        <v>Respuesta 06</v>
      </c>
      <c r="X2" s="292" t="str">
        <f ca="1">'Formulario RC'!$O25</f>
        <v>Puntos 06</v>
      </c>
      <c r="Y2" s="292" t="str">
        <f ca="1">'Formulario RC'!$R15&amp;'Formulario RC'!$E$26</f>
        <v>Retroalim. 06</v>
      </c>
      <c r="Z2" s="283" t="str">
        <f ca="1">'Formulario RC'!$B27</f>
        <v>Respuesta 07</v>
      </c>
      <c r="AA2" s="284" t="str">
        <f ca="1">'Formulario RC'!$O27</f>
        <v>Puntos 07</v>
      </c>
      <c r="AB2" s="284" t="str">
        <f ca="1">'Formulario RC'!$R15&amp;'Formulario RC'!$E$28</f>
        <v>Retroalim. 07</v>
      </c>
      <c r="AC2" s="285" t="str">
        <f ca="1">'Formulario RC'!$B29</f>
        <v>Respuesta 08</v>
      </c>
      <c r="AD2" s="286" t="str">
        <f ca="1">'Formulario RC'!$O29</f>
        <v>Puntos 08</v>
      </c>
      <c r="AE2" s="286" t="str">
        <f ca="1">'Formulario RC'!$R15&amp;'Formulario RC'!$E$30</f>
        <v>Retroalim. 08</v>
      </c>
      <c r="AF2" s="277" t="str">
        <f ca="1">'Datos OM'!AF2</f>
        <v>PISTA: 1</v>
      </c>
      <c r="AG2" s="278" t="str">
        <f ca="1">'Datos OM'!AG2</f>
        <v>PISTA: 2</v>
      </c>
      <c r="AH2" s="279" t="str">
        <f ca="1">'Datos OM'!AH2</f>
        <v>PISTA: 3</v>
      </c>
      <c r="AI2" s="280" t="str">
        <f ca="1">'Datos OM'!AI2</f>
        <v>PISTA: 4</v>
      </c>
      <c r="AJ2" s="281" t="s">
        <v>1097</v>
      </c>
    </row>
    <row r="3" spans="1:36" s="372" customFormat="1" ht="12.75" hidden="1" thickTop="1" x14ac:dyDescent="0.25">
      <c r="A3" s="359" t="str">
        <f t="shared" ref="A3:AJ3" ca="1" si="0">IFERROR(IF(INDIRECT("F"&amp;PREGUNTA_ACTUAL-(N_I_RC)+N_I_Tabla&amp;"C"&amp;COLUMN(),FALSE)="","",INDIRECT("F"&amp;PREGUNTA_ACTUAL-(N_I_RC)+N_I_Tabla&amp;"C"&amp;COLUMN(),FALSE)),"")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24" hidden="1" x14ac:dyDescent="0.25">
      <c r="A4" s="85">
        <v>501</v>
      </c>
      <c r="B4" s="371">
        <f>N_I_Tabla</f>
        <v>6</v>
      </c>
      <c r="C4" s="358"/>
      <c r="D4" s="369"/>
      <c r="E4" s="89" t="str">
        <f>IF('Formulario RC'!W9="","",'Formulario RC'!W9)</f>
        <v/>
      </c>
      <c r="F4" s="91" t="str">
        <f>IF('Formulario RC'!H9="","",'Formulario RC'!H9)</f>
        <v/>
      </c>
      <c r="G4" s="325" t="str">
        <f>IF('Formulario RC'!H11="","",'Formulario RC'!H11)</f>
        <v/>
      </c>
      <c r="H4" s="320" t="str">
        <f>IF('Formulario RC'!$F15="","",'Formulario RC'!$F15)</f>
        <v/>
      </c>
      <c r="I4" s="362" t="str">
        <f>IF('Formulario RC'!$Q15="","",'Formulario RC'!$Q15)</f>
        <v/>
      </c>
      <c r="J4" s="362" t="str">
        <f>IF('Formulario RC'!$T15="","",'Formulario RC'!$T15)</f>
        <v/>
      </c>
      <c r="K4" s="321" t="str">
        <f>IF('Formulario RC'!$F17="","",'Formulario RC'!$F17)</f>
        <v/>
      </c>
      <c r="L4" s="375" t="str">
        <f>IF('Formulario RC'!$Q17="","",'Formulario RC'!$Q17)</f>
        <v/>
      </c>
      <c r="M4" s="375" t="str">
        <f>IF('Formulario RC'!$T17="","",'Formulario RC'!$T17)</f>
        <v/>
      </c>
      <c r="N4" s="321" t="str">
        <f>IF('Formulario RC'!$F19="","",'Formulario RC'!$F19)</f>
        <v/>
      </c>
      <c r="O4" s="375" t="str">
        <f>IF('Formulario RC'!$Q19="","",'Formulario RC'!$Q19)</f>
        <v/>
      </c>
      <c r="P4" s="375" t="str">
        <f>IF('Formulario RC'!$T19="","",'Formulario RC'!$T19)</f>
        <v/>
      </c>
      <c r="Q4" s="322" t="str">
        <f>IF('Formulario RC'!$F21="","",'Formulario RC'!$F21)</f>
        <v/>
      </c>
      <c r="R4" s="376" t="str">
        <f>IF('Formulario RC'!$Q21="","",'Formulario RC'!$Q21)</f>
        <v/>
      </c>
      <c r="S4" s="376" t="str">
        <f>IF('Formulario RC'!$T21="","",'Formulario RC'!$T21)</f>
        <v/>
      </c>
      <c r="T4" s="323" t="str">
        <f>IF('Formulario RC'!$F23="","",'Formulario RC'!$F23)</f>
        <v/>
      </c>
      <c r="U4" s="377" t="str">
        <f>IF('Formulario RC'!$Q23="","",'Formulario RC'!$Q23)</f>
        <v/>
      </c>
      <c r="V4" s="377" t="str">
        <f>IF('Formulario RC'!$T23="","",'Formulario RC'!$T23)</f>
        <v/>
      </c>
      <c r="W4" s="324" t="str">
        <f>IF('Formulario RC'!$F25="","",'Formulario RC'!$F25)</f>
        <v/>
      </c>
      <c r="X4" s="378" t="str">
        <f>IF('Formulario RC'!$Q25="","",'Formulario RC'!$Q25)</f>
        <v/>
      </c>
      <c r="Y4" s="378" t="str">
        <f>IF('Formulario RC'!$T25="","",'Formulario RC'!$T25)</f>
        <v/>
      </c>
      <c r="Z4" s="320" t="str">
        <f>IF('Formulario RC'!$F27="","",'Formulario RC'!$F27)</f>
        <v/>
      </c>
      <c r="AA4" s="362" t="str">
        <f>IF('Formulario RC'!$Q27="","",'Formulario RC'!$Q27)</f>
        <v/>
      </c>
      <c r="AB4" s="362" t="str">
        <f>IF('Formulario RC'!$T27="","",'Formulario RC'!$T27)</f>
        <v/>
      </c>
      <c r="AC4" s="321" t="str">
        <f>IF('Formulario RC'!$F29="","",'Formulario RC'!$F29)</f>
        <v/>
      </c>
      <c r="AD4" s="375" t="str">
        <f>IF('Formulario RC'!$Q29="","",'Formulario RC'!$Q29)</f>
        <v/>
      </c>
      <c r="AE4" s="375"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55" t="s">
        <v>1378</v>
      </c>
      <c r="B5" s="353" t="s">
        <v>1522</v>
      </c>
      <c r="C5" s="355" t="s">
        <v>17862</v>
      </c>
      <c r="D5" s="368" t="s">
        <v>17835</v>
      </c>
      <c r="E5" s="92" t="s">
        <v>1434</v>
      </c>
      <c r="F5" s="91" t="s">
        <v>1532</v>
      </c>
      <c r="G5" s="325" t="s">
        <v>24</v>
      </c>
      <c r="H5" s="163" t="s">
        <v>1435</v>
      </c>
      <c r="I5" s="164" t="s">
        <v>1436</v>
      </c>
      <c r="J5" s="164" t="s">
        <v>1437</v>
      </c>
      <c r="K5" s="165" t="s">
        <v>1438</v>
      </c>
      <c r="L5" s="166" t="s">
        <v>1439</v>
      </c>
      <c r="M5" s="166" t="s">
        <v>1440</v>
      </c>
      <c r="N5" s="165" t="s">
        <v>1441</v>
      </c>
      <c r="O5" s="166" t="s">
        <v>1442</v>
      </c>
      <c r="P5" s="166" t="s">
        <v>1443</v>
      </c>
      <c r="Q5" s="167" t="s">
        <v>1444</v>
      </c>
      <c r="R5" s="168" t="s">
        <v>1445</v>
      </c>
      <c r="S5" s="168" t="s">
        <v>1446</v>
      </c>
      <c r="T5" s="169" t="s">
        <v>1447</v>
      </c>
      <c r="U5" s="170" t="s">
        <v>1448</v>
      </c>
      <c r="V5" s="170" t="s">
        <v>1449</v>
      </c>
      <c r="W5" s="171" t="s">
        <v>1450</v>
      </c>
      <c r="X5" s="172" t="s">
        <v>1451</v>
      </c>
      <c r="Y5" s="172" t="s">
        <v>1452</v>
      </c>
      <c r="Z5" s="163" t="s">
        <v>1453</v>
      </c>
      <c r="AA5" s="164" t="s">
        <v>1454</v>
      </c>
      <c r="AB5" s="164" t="s">
        <v>1455</v>
      </c>
      <c r="AC5" s="165" t="s">
        <v>1456</v>
      </c>
      <c r="AD5" s="166" t="s">
        <v>1457</v>
      </c>
      <c r="AE5" s="166" t="s">
        <v>1458</v>
      </c>
      <c r="AF5" s="99" t="s">
        <v>1296</v>
      </c>
      <c r="AG5" s="100" t="s">
        <v>1297</v>
      </c>
      <c r="AH5" s="101" t="s">
        <v>1298</v>
      </c>
      <c r="AI5" s="102" t="s">
        <v>1299</v>
      </c>
      <c r="AJ5" s="95" t="s">
        <v>1097</v>
      </c>
    </row>
    <row r="6" spans="1:36" ht="15.75" thickTop="1" x14ac:dyDescent="0.25">
      <c r="A6" s="605" t="str">
        <f>IFERROR(IF(Tabla_RC[[#This Row],[Enunciado]]="","",PREF_PREGUNTA&amp;IF(PREF_PREGUNTA="",""," - ")&amp;
IF(n_preg_ON_RC=TRUE,IF((N_I_RC+ROW()-N_I_Tabla)&gt;99,
IF((N_I_RC+ROW()-N_I_Tabla)&lt;100,"0",""),"")&amp;
IF((N_I_RC+ROW()-N_I_Tabla)&lt;10,"0","")&amp;(N_I_RC+ROW()-N_I_Tabla),""))&amp;
IF(Tabla_RC[[#This Row],[Descripcion]]&lt;&gt;""," "&amp;Tabla_RC[[#This Row],[Descripcion]],""),"")</f>
        <v/>
      </c>
      <c r="B6" s="588"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87"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11"/>
      <c r="E6" s="612"/>
      <c r="F6" s="91"/>
      <c r="G6" s="325"/>
      <c r="H6" s="103"/>
      <c r="I6" s="589"/>
      <c r="J6" s="589"/>
      <c r="K6" s="600"/>
      <c r="L6" s="590"/>
      <c r="M6" s="590"/>
      <c r="N6" s="601"/>
      <c r="O6" s="591"/>
      <c r="P6" s="591"/>
      <c r="Q6" s="602"/>
      <c r="R6" s="592"/>
      <c r="S6" s="592"/>
      <c r="T6" s="603"/>
      <c r="U6" s="593"/>
      <c r="V6" s="593"/>
      <c r="W6" s="604"/>
      <c r="X6" s="594"/>
      <c r="Y6" s="594"/>
      <c r="Z6" s="599"/>
      <c r="AA6" s="589"/>
      <c r="AB6" s="589"/>
      <c r="AC6" s="600"/>
      <c r="AD6" s="590"/>
      <c r="AE6" s="590"/>
      <c r="AF6" s="595"/>
      <c r="AG6" s="596"/>
      <c r="AH6" s="597"/>
      <c r="AI6" s="598"/>
      <c r="AJ6" s="613"/>
    </row>
  </sheetData>
  <sheetProtection algorithmName="SHA-512" hashValue="6H6T4gOfRHL1iOxPbSzaRfdS3DXZakqanM2dSCJG2QIbg+kgr2XwhUdUGSfmPZjn16uXY2ZhJbHa2Zlj7RRbnA==" saltValue="EWF2Meo7JMlt89z86EB2vw==" spinCount="100000" sheet="1" objects="1" scenarios="1" selectLockedCells="1"/>
  <conditionalFormatting sqref="C2:AE2 E4:AE4 C6:AE6">
    <cfRule type="cellIs" dxfId="424" priority="733" operator="equal">
      <formula>""</formula>
    </cfRule>
  </conditionalFormatting>
  <conditionalFormatting sqref="AF4:AI4 AF2:AJ2 AF6:AJ6">
    <cfRule type="cellIs" dxfId="423" priority="301" operator="equal">
      <formula>""</formula>
    </cfRule>
    <cfRule type="cellIs" dxfId="422" priority="302" operator="equal">
      <formula>0</formula>
    </cfRule>
  </conditionalFormatting>
  <conditionalFormatting sqref="AJ4">
    <cfRule type="cellIs" dxfId="421" priority="145" operator="equal">
      <formula>""</formula>
    </cfRule>
    <cfRule type="cellIs" dxfId="420" priority="146" operator="equal">
      <formula>0</formula>
    </cfRule>
  </conditionalFormatting>
  <conditionalFormatting sqref="C5:AE5">
    <cfRule type="cellIs" dxfId="419" priority="9" operator="equal">
      <formula>""</formula>
    </cfRule>
  </conditionalFormatting>
  <conditionalFormatting sqref="AF5:AJ5">
    <cfRule type="cellIs" dxfId="418" priority="6" operator="equal">
      <formula>""</formula>
    </cfRule>
    <cfRule type="cellIs" dxfId="417" priority="7" operator="equal">
      <formula>0</formula>
    </cfRule>
  </conditionalFormatting>
  <conditionalFormatting sqref="E2 E4:E5">
    <cfRule type="expression" dxfId="416" priority="1553" stopIfTrue="1">
      <formula>#REF!&lt;&gt;#REF!</formula>
    </cfRule>
  </conditionalFormatting>
  <conditionalFormatting sqref="G6">
    <cfRule type="duplicateValues" dxfId="415" priority="2739"/>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7" zoomScaleNormal="167" workbookViewId="0">
      <selection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677" width="5.7109375" style="3" hidden="1" customWidth="1"/>
    <col min="678" max="16384" width="11.42578125" style="3" hidden="1"/>
  </cols>
  <sheetData>
    <row r="1" spans="1:30" ht="2.25" customHeight="1" thickTop="1" x14ac:dyDescent="0.25">
      <c r="A1" s="822" t="str">
        <f ca="1">'Formulario OM'!A1</f>
        <v>CÓDIGOS 
ESPECIALES</v>
      </c>
      <c r="B1" s="909" t="str">
        <f ca="1">APP&amp;" - "&amp;Tipo_6</f>
        <v>FastTest PlugIn - Palabra Perdida</v>
      </c>
      <c r="C1" s="910"/>
      <c r="D1" s="910"/>
      <c r="E1" s="910"/>
      <c r="F1" s="910"/>
      <c r="G1" s="910"/>
      <c r="H1" s="910"/>
      <c r="I1" s="910"/>
      <c r="J1" s="910"/>
      <c r="K1" s="910"/>
      <c r="L1" s="110"/>
      <c r="M1" s="110"/>
      <c r="N1" s="110"/>
      <c r="O1" s="110"/>
      <c r="P1" s="110"/>
      <c r="Q1" s="110"/>
      <c r="R1" s="110"/>
      <c r="S1" s="110"/>
      <c r="T1" s="110"/>
      <c r="U1" s="110"/>
      <c r="V1" s="110"/>
      <c r="W1" s="110"/>
      <c r="X1" s="111"/>
      <c r="Y1" s="3"/>
      <c r="AB1" s="3">
        <f>COUNTA(Q7,H9,H11,F19,H19,P19,R19,F21,H21,P21,R21,F23,H23,P23,R23,F25,H25,P25,R25,F27,H27,P27,R27,F29,H29,P29,R29,G33,M33,G35,M35)</f>
        <v>0</v>
      </c>
      <c r="AC1" t="str">
        <f>IFERROR(HLOOKUP(AC4,$AB$4:AB4,1,0),"OK")</f>
        <v>OK</v>
      </c>
      <c r="AD1" s="469"/>
    </row>
    <row r="2" spans="1:30" ht="24.95" customHeight="1" x14ac:dyDescent="0.25">
      <c r="A2" s="823"/>
      <c r="B2" s="911"/>
      <c r="C2" s="912"/>
      <c r="D2" s="912"/>
      <c r="E2" s="912"/>
      <c r="F2" s="912"/>
      <c r="G2" s="912"/>
      <c r="H2" s="912"/>
      <c r="I2" s="912"/>
      <c r="J2" s="912"/>
      <c r="K2" s="912"/>
      <c r="L2" s="857" t="str">
        <f ca="1">'Formulario OM'!L2</f>
        <v>DATOS 
GENERALES</v>
      </c>
      <c r="M2" s="809">
        <f>'Formulario OM'!M2</f>
        <v>0</v>
      </c>
      <c r="N2" s="858" t="str">
        <f ca="1">'Formulario OM'!N2</f>
        <v>BANCO 
PREGUNTAS</v>
      </c>
      <c r="O2" s="859">
        <f>'Formulario OM'!O2</f>
        <v>0</v>
      </c>
      <c r="P2" s="860" t="str">
        <f ca="1">'Formulario OM'!P2</f>
        <v>LIMPIAR 
DATOS</v>
      </c>
      <c r="Q2" s="859">
        <f>'Formulario OM'!Q2</f>
        <v>0</v>
      </c>
      <c r="R2" s="860" t="str">
        <f ca="1">'Formulario OM'!R2</f>
        <v>GUARDAR 
PREGUNTAS</v>
      </c>
      <c r="S2" s="859">
        <f>'Formulario OM'!S2</f>
        <v>0</v>
      </c>
      <c r="T2" s="860" t="str">
        <f ca="1">'Formulario OM'!T2</f>
        <v>BORRAR 
PREGUNTAS</v>
      </c>
      <c r="U2" s="859">
        <f>'Formulario OM'!U2</f>
        <v>0</v>
      </c>
      <c r="V2" s="860" t="str">
        <f ca="1">'Formulario OM'!V2</f>
        <v>ALMACENAR
FORMULAS</v>
      </c>
      <c r="W2" s="861">
        <f>'Formulario OM'!W2</f>
        <v>0</v>
      </c>
      <c r="X2" s="135" t="s">
        <v>125</v>
      </c>
      <c r="Y2" s="226" t="str">
        <f ca="1">'Formulario OM'!Y2</f>
        <v>BORRAR VARIABLES</v>
      </c>
      <c r="Z2" s="214" t="s">
        <v>1093</v>
      </c>
      <c r="AB2" s="464">
        <f>COUNTA(Y5:Y35)+COUNTA(AA5:AA35)</f>
        <v>0</v>
      </c>
      <c r="AC2">
        <f>COUNTA(AC5:AC36)</f>
        <v>1</v>
      </c>
      <c r="AD2" s="469"/>
    </row>
    <row r="3" spans="1:30" ht="2.25" customHeight="1" thickBot="1" x14ac:dyDescent="0.3">
      <c r="A3" s="824"/>
      <c r="B3" s="911"/>
      <c r="C3" s="912"/>
      <c r="D3" s="912"/>
      <c r="E3" s="912"/>
      <c r="F3" s="912"/>
      <c r="G3" s="912"/>
      <c r="H3" s="912"/>
      <c r="I3" s="912"/>
      <c r="J3" s="912"/>
      <c r="K3" s="912"/>
      <c r="L3" s="116"/>
      <c r="M3" s="117"/>
      <c r="N3" s="118"/>
      <c r="O3" s="119"/>
      <c r="P3" s="118"/>
      <c r="Q3" s="119"/>
      <c r="R3" s="118"/>
      <c r="S3" s="119"/>
      <c r="T3" s="118"/>
      <c r="U3" s="119"/>
      <c r="V3" s="118"/>
      <c r="W3" s="119"/>
      <c r="X3" s="120"/>
      <c r="Y3" s="3"/>
      <c r="AB3" s="466" t="s">
        <v>18238</v>
      </c>
      <c r="AC3">
        <f>COUNTA(AC39:AC79)</f>
        <v>0</v>
      </c>
      <c r="AD3" s="469"/>
    </row>
    <row r="4" spans="1:30" ht="6" customHeight="1" thickBot="1" x14ac:dyDescent="0.3">
      <c r="A4" s="121"/>
      <c r="B4" s="60"/>
      <c r="C4" s="62"/>
      <c r="D4" s="62"/>
      <c r="E4" s="62"/>
      <c r="F4" s="62"/>
      <c r="G4" s="62"/>
      <c r="H4" s="63"/>
      <c r="I4" s="64"/>
      <c r="J4" s="64"/>
      <c r="K4" s="64"/>
      <c r="L4" s="64"/>
      <c r="M4" s="884"/>
      <c r="N4" s="64"/>
      <c r="O4" s="64"/>
      <c r="P4" s="64"/>
      <c r="Q4" s="64"/>
      <c r="R4" s="64"/>
      <c r="S4" s="64"/>
      <c r="T4" s="63"/>
      <c r="U4" s="63"/>
      <c r="V4" s="63"/>
      <c r="W4" s="63"/>
      <c r="X4" s="65"/>
      <c r="Y4" s="125"/>
      <c r="AB4" s="466" t="s">
        <v>18239</v>
      </c>
      <c r="AC4">
        <f>COUNTA(AD4:XFD4)*3+COLUMN()</f>
        <v>29</v>
      </c>
    </row>
    <row r="5" spans="1:30" ht="15" customHeight="1" x14ac:dyDescent="0.25">
      <c r="A5" s="123" t="str">
        <f ca="1">'Formulario OM'!A5</f>
        <v>FÓRMULA</v>
      </c>
      <c r="B5" s="835" t="str">
        <f ca="1">'Formulario OM'!B5</f>
        <v>Nº Inicial del Banco de Preguntas</v>
      </c>
      <c r="C5" s="836"/>
      <c r="D5" s="836"/>
      <c r="E5" s="836">
        <f>'Formulario OM'!E5</f>
        <v>0</v>
      </c>
      <c r="F5" s="836"/>
      <c r="G5" s="836"/>
      <c r="H5" s="247">
        <f>'Datos PP'!A4</f>
        <v>601</v>
      </c>
      <c r="I5" s="750" t="str">
        <f ca="1">'Formulario OM'!I5</f>
        <v>Pregunta Nº</v>
      </c>
      <c r="J5" s="750"/>
      <c r="K5" s="750"/>
      <c r="L5" s="33">
        <f>G37</f>
        <v>601</v>
      </c>
      <c r="M5" s="885"/>
      <c r="N5" s="806" t="str">
        <f ca="1">"N. "&amp;A5&amp;"S: "&amp;AC5</f>
        <v>N. FÓRMULAS: 0</v>
      </c>
      <c r="O5" s="807"/>
      <c r="P5" s="807"/>
      <c r="Q5" s="808"/>
      <c r="R5" s="806" t="str">
        <f ca="1">INDIRECT("Z_DG_15_"&amp;IDIOMA)&amp;": "&amp;P_min_PP&amp;IF(P_max_PP=0,""," - "&amp;P_max_PP)</f>
        <v>Rango de preguntas almacenadas: 0</v>
      </c>
      <c r="S5" s="807"/>
      <c r="T5" s="807"/>
      <c r="U5" s="807"/>
      <c r="V5" s="807"/>
      <c r="W5" s="807"/>
      <c r="X5" s="53"/>
      <c r="Y5" s="127"/>
      <c r="Z5" s="214">
        <v>1</v>
      </c>
      <c r="AA5" s="227"/>
      <c r="AB5" s="214">
        <f>Z35+1</f>
        <v>17</v>
      </c>
      <c r="AC5">
        <f>COUNTA(AD4:XFD4)</f>
        <v>0</v>
      </c>
    </row>
    <row r="6" spans="1:30" ht="6" customHeight="1" thickBot="1" x14ac:dyDescent="0.3">
      <c r="A6" s="13"/>
      <c r="B6" s="45"/>
      <c r="C6" s="46"/>
      <c r="D6" s="46"/>
      <c r="E6" s="46"/>
      <c r="F6" s="46"/>
      <c r="G6" s="46"/>
      <c r="H6" s="69"/>
      <c r="I6" s="70"/>
      <c r="J6" s="70"/>
      <c r="K6" s="70"/>
      <c r="L6" s="70"/>
      <c r="M6" s="885"/>
      <c r="N6" s="70"/>
      <c r="O6" s="69"/>
      <c r="P6" s="70"/>
      <c r="Q6" s="70"/>
      <c r="R6" s="70"/>
      <c r="S6" s="44"/>
      <c r="T6" s="44"/>
      <c r="U6" s="44"/>
      <c r="V6" s="69"/>
      <c r="W6" s="69"/>
      <c r="X6" s="49"/>
      <c r="Y6" s="126"/>
    </row>
    <row r="7" spans="1:30" ht="15" customHeight="1" thickTop="1" thickBot="1" x14ac:dyDescent="0.3">
      <c r="A7" s="123" t="str">
        <f ca="1">'Formulario OM'!A7</f>
        <v>SUPERÍNDICE</v>
      </c>
      <c r="B7" s="835" t="str">
        <f ca="1">'Formulario OM'!B7</f>
        <v>Nombre de la pregunta</v>
      </c>
      <c r="C7" s="836"/>
      <c r="D7" s="836"/>
      <c r="E7" s="836">
        <f>'Formulario OM'!E7</f>
        <v>0</v>
      </c>
      <c r="F7" s="836"/>
      <c r="G7" s="836"/>
      <c r="H7" s="826" t="str">
        <f ca="1">IFERROR(INDIRECT("'Datos PP'!a"&amp;(L5-H5+N_I_Tabla)),"")</f>
        <v/>
      </c>
      <c r="I7" s="826"/>
      <c r="J7" s="826"/>
      <c r="K7" s="826"/>
      <c r="L7" s="826"/>
      <c r="M7" s="826"/>
      <c r="N7" s="750" t="str">
        <f ca="1">'Formulario OM'!N7</f>
        <v>Imagen</v>
      </c>
      <c r="O7" s="804"/>
      <c r="P7" s="804"/>
      <c r="Q7" s="818"/>
      <c r="R7" s="819"/>
      <c r="S7" s="819"/>
      <c r="T7" s="819"/>
      <c r="U7" s="819"/>
      <c r="V7" s="819"/>
      <c r="W7" s="820"/>
      <c r="X7" s="53"/>
      <c r="Y7" s="127"/>
      <c r="Z7" s="214">
        <f>Z5+1</f>
        <v>2</v>
      </c>
      <c r="AA7" s="227"/>
      <c r="AB7" s="214">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52" t="str">
        <f ca="1">'Formulario OM'!B9</f>
        <v>Descripción</v>
      </c>
      <c r="C9" s="750"/>
      <c r="D9" s="750"/>
      <c r="E9" s="750">
        <f>'Formulario OM'!E9</f>
        <v>0</v>
      </c>
      <c r="F9" s="750"/>
      <c r="G9" s="750"/>
      <c r="H9" s="920"/>
      <c r="I9" s="921"/>
      <c r="J9" s="921"/>
      <c r="K9" s="921"/>
      <c r="L9" s="921"/>
      <c r="M9" s="921"/>
      <c r="N9" s="44"/>
      <c r="O9" s="72"/>
      <c r="P9" s="70"/>
      <c r="Q9" s="66"/>
      <c r="R9" s="44"/>
      <c r="S9" s="44"/>
      <c r="T9" s="44"/>
      <c r="U9" s="44"/>
      <c r="V9" s="67"/>
      <c r="W9" s="67"/>
      <c r="X9" s="53"/>
      <c r="Y9" s="127"/>
      <c r="Z9" s="214">
        <f>Z7+1</f>
        <v>3</v>
      </c>
      <c r="AA9" s="227"/>
      <c r="AB9" s="214">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52" t="str">
        <f ca="1">'Formulario OM'!B11</f>
        <v>Enunciado de la pregunta</v>
      </c>
      <c r="C11" s="750"/>
      <c r="D11" s="750"/>
      <c r="E11" s="750">
        <f>'Formulario OM'!E11</f>
        <v>0</v>
      </c>
      <c r="F11" s="750"/>
      <c r="G11" s="751"/>
      <c r="H11" s="931"/>
      <c r="I11" s="932"/>
      <c r="J11" s="932"/>
      <c r="K11" s="932"/>
      <c r="L11" s="932"/>
      <c r="M11" s="932"/>
      <c r="N11" s="932"/>
      <c r="O11" s="932"/>
      <c r="P11" s="932"/>
      <c r="Q11" s="932"/>
      <c r="R11" s="932"/>
      <c r="S11" s="932"/>
      <c r="T11" s="932"/>
      <c r="U11" s="932"/>
      <c r="V11" s="932"/>
      <c r="W11" s="933"/>
      <c r="X11" s="53"/>
      <c r="Y11" s="127"/>
      <c r="Z11" s="214">
        <f>Z9+1</f>
        <v>4</v>
      </c>
      <c r="AA11" s="227"/>
      <c r="AB11" s="214">
        <f>AB9+1</f>
        <v>20</v>
      </c>
    </row>
    <row r="12" spans="1:30" ht="6" customHeight="1" thickBot="1" x14ac:dyDescent="0.3">
      <c r="A12" s="1"/>
      <c r="B12" s="802"/>
      <c r="C12" s="803"/>
      <c r="D12" s="46"/>
      <c r="E12" s="62"/>
      <c r="F12" s="62"/>
      <c r="G12" s="242"/>
      <c r="H12" s="934"/>
      <c r="I12" s="935"/>
      <c r="J12" s="935"/>
      <c r="K12" s="935"/>
      <c r="L12" s="935"/>
      <c r="M12" s="935"/>
      <c r="N12" s="935"/>
      <c r="O12" s="935"/>
      <c r="P12" s="935"/>
      <c r="Q12" s="935"/>
      <c r="R12" s="935"/>
      <c r="S12" s="935"/>
      <c r="T12" s="935"/>
      <c r="U12" s="935"/>
      <c r="V12" s="935"/>
      <c r="W12" s="936"/>
      <c r="X12" s="49"/>
      <c r="Y12" s="78"/>
    </row>
    <row r="13" spans="1:30" ht="15" customHeight="1" x14ac:dyDescent="0.25">
      <c r="A13" s="123" t="str">
        <f ca="1">'Formulario OM'!A13</f>
        <v>CONCATENAR</v>
      </c>
      <c r="B13" s="802"/>
      <c r="C13" s="803"/>
      <c r="D13" s="880" t="str">
        <f>GENERAL!C11</f>
        <v>Moodle
 Editor.
(HTML)</v>
      </c>
      <c r="E13" s="880"/>
      <c r="F13" s="880"/>
      <c r="G13" s="880"/>
      <c r="H13" s="934"/>
      <c r="I13" s="935"/>
      <c r="J13" s="935"/>
      <c r="K13" s="935"/>
      <c r="L13" s="935"/>
      <c r="M13" s="935"/>
      <c r="N13" s="935"/>
      <c r="O13" s="935"/>
      <c r="P13" s="935"/>
      <c r="Q13" s="935"/>
      <c r="R13" s="935"/>
      <c r="S13" s="935"/>
      <c r="T13" s="935"/>
      <c r="U13" s="935"/>
      <c r="V13" s="935"/>
      <c r="W13" s="936"/>
      <c r="X13" s="53"/>
      <c r="Y13" s="127"/>
      <c r="Z13" s="214">
        <f>Z11+1</f>
        <v>5</v>
      </c>
      <c r="AA13" s="227"/>
      <c r="AB13" s="214">
        <f>AB11+1</f>
        <v>21</v>
      </c>
    </row>
    <row r="14" spans="1:30" ht="6" customHeight="1" x14ac:dyDescent="0.25">
      <c r="B14" s="802"/>
      <c r="C14" s="803"/>
      <c r="D14" s="46"/>
      <c r="E14" s="62"/>
      <c r="F14" s="62"/>
      <c r="G14" s="801"/>
      <c r="H14" s="934"/>
      <c r="I14" s="935"/>
      <c r="J14" s="935"/>
      <c r="K14" s="935"/>
      <c r="L14" s="935"/>
      <c r="M14" s="935"/>
      <c r="N14" s="935"/>
      <c r="O14" s="935"/>
      <c r="P14" s="935"/>
      <c r="Q14" s="935"/>
      <c r="R14" s="935"/>
      <c r="S14" s="935"/>
      <c r="T14" s="935"/>
      <c r="U14" s="935"/>
      <c r="V14" s="935"/>
      <c r="W14" s="936"/>
      <c r="X14" s="49"/>
      <c r="Y14" s="78"/>
    </row>
    <row r="15" spans="1:30" ht="15" customHeight="1" thickBot="1" x14ac:dyDescent="0.3">
      <c r="A15" s="123" t="str">
        <f ca="1">'Formulario OM'!A15</f>
        <v>NEGRITA</v>
      </c>
      <c r="B15" s="752"/>
      <c r="C15" s="750"/>
      <c r="D15" s="750"/>
      <c r="E15" s="750"/>
      <c r="F15" s="750"/>
      <c r="G15" s="801"/>
      <c r="H15" s="937"/>
      <c r="I15" s="938"/>
      <c r="J15" s="938"/>
      <c r="K15" s="938"/>
      <c r="L15" s="938"/>
      <c r="M15" s="938"/>
      <c r="N15" s="938"/>
      <c r="O15" s="938"/>
      <c r="P15" s="938"/>
      <c r="Q15" s="938"/>
      <c r="R15" s="938"/>
      <c r="S15" s="938"/>
      <c r="T15" s="938"/>
      <c r="U15" s="938"/>
      <c r="V15" s="938"/>
      <c r="W15" s="939"/>
      <c r="X15" s="53"/>
      <c r="Y15" s="127"/>
      <c r="Z15" s="214">
        <f>Z13+1</f>
        <v>6</v>
      </c>
      <c r="AA15" s="227"/>
      <c r="AB15" s="214">
        <f>AB13+1</f>
        <v>22</v>
      </c>
    </row>
    <row r="16" spans="1:30" ht="6" customHeight="1" thickTop="1" x14ac:dyDescent="0.25">
      <c r="B16" s="45"/>
      <c r="C16" s="46"/>
      <c r="D16" s="46"/>
      <c r="E16" s="46"/>
      <c r="F16" s="46"/>
      <c r="G16" s="801"/>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27" t="str">
        <f ca="1">"N. "&amp;UPPER('Formulario EM'!E17)</f>
        <v xml:space="preserve">N. GRUPO </v>
      </c>
      <c r="G17" s="927"/>
      <c r="H17" s="924" t="str">
        <f ca="1">UPPER(E17)</f>
        <v xml:space="preserve">PALABRA </v>
      </c>
      <c r="I17" s="924"/>
      <c r="J17" s="924"/>
      <c r="K17" s="924"/>
      <c r="L17" s="924"/>
      <c r="M17" s="924"/>
      <c r="N17" s="75"/>
      <c r="O17" s="75"/>
      <c r="P17" s="927" t="str">
        <f ca="1">F17</f>
        <v xml:space="preserve">N. GRUPO </v>
      </c>
      <c r="Q17" s="927"/>
      <c r="R17" s="924" t="str">
        <f ca="1">H17</f>
        <v xml:space="preserve">PALABRA </v>
      </c>
      <c r="S17" s="924"/>
      <c r="T17" s="924"/>
      <c r="U17" s="924"/>
      <c r="V17" s="924"/>
      <c r="W17" s="924"/>
      <c r="X17" s="53"/>
      <c r="Y17" s="127"/>
      <c r="Z17" s="214">
        <f>Z15+1</f>
        <v>7</v>
      </c>
      <c r="AA17" s="227"/>
      <c r="AB17" s="214">
        <f>AB15+1</f>
        <v>23</v>
      </c>
    </row>
    <row r="18" spans="1:28" ht="6" customHeight="1" x14ac:dyDescent="0.25">
      <c r="B18" s="60"/>
      <c r="C18" s="62"/>
      <c r="D18" s="62"/>
      <c r="E18" s="145" t="s">
        <v>189</v>
      </c>
      <c r="F18" s="76"/>
      <c r="G18" s="246"/>
      <c r="H18" s="246"/>
      <c r="I18" s="246"/>
      <c r="J18" s="246"/>
      <c r="K18" s="246"/>
      <c r="L18" s="246"/>
      <c r="M18" s="246"/>
      <c r="N18" s="246"/>
      <c r="O18" s="145" t="s">
        <v>190</v>
      </c>
      <c r="P18" s="246"/>
      <c r="Q18" s="246"/>
      <c r="R18" s="76"/>
      <c r="S18" s="76"/>
      <c r="T18" s="76"/>
      <c r="U18" s="76"/>
      <c r="V18" s="76"/>
      <c r="W18" s="76"/>
      <c r="X18" s="65"/>
      <c r="Y18" s="78"/>
    </row>
    <row r="19" spans="1:28" ht="15" customHeight="1" x14ac:dyDescent="0.25">
      <c r="A19" s="123" t="str">
        <f ca="1">'Formulario OM'!A19</f>
        <v>TEXTO ROJO</v>
      </c>
      <c r="B19" s="50"/>
      <c r="C19" s="750" t="str">
        <f ca="1">$E$17&amp;" "&amp;E18</f>
        <v>Palabra  01</v>
      </c>
      <c r="D19" s="750"/>
      <c r="E19" s="750"/>
      <c r="F19" s="925"/>
      <c r="G19" s="926"/>
      <c r="H19" s="922"/>
      <c r="I19" s="923"/>
      <c r="J19" s="923"/>
      <c r="K19" s="923"/>
      <c r="L19" s="923"/>
      <c r="M19" s="923"/>
      <c r="N19" s="750" t="str">
        <f ca="1">$E$17&amp;" "&amp;O18</f>
        <v>Palabra  02</v>
      </c>
      <c r="O19" s="804"/>
      <c r="P19" s="925"/>
      <c r="Q19" s="926"/>
      <c r="R19" s="922"/>
      <c r="S19" s="923"/>
      <c r="T19" s="923"/>
      <c r="U19" s="923"/>
      <c r="V19" s="923"/>
      <c r="W19" s="923"/>
      <c r="X19" s="53"/>
      <c r="Y19" s="127"/>
      <c r="Z19" s="214">
        <f>Z17+1</f>
        <v>8</v>
      </c>
      <c r="AA19" s="227"/>
      <c r="AB19" s="214">
        <f>AB17+1</f>
        <v>24</v>
      </c>
    </row>
    <row r="20" spans="1:28" ht="6" customHeight="1" x14ac:dyDescent="0.25">
      <c r="A20" s="124"/>
      <c r="B20" s="60"/>
      <c r="C20" s="62"/>
      <c r="D20" s="62"/>
      <c r="E20" s="145" t="s">
        <v>191</v>
      </c>
      <c r="F20" s="176"/>
      <c r="G20" s="246"/>
      <c r="H20" s="176"/>
      <c r="I20" s="176"/>
      <c r="J20" s="115"/>
      <c r="K20" s="176"/>
      <c r="L20" s="176"/>
      <c r="M20" s="176"/>
      <c r="N20" s="246"/>
      <c r="O20" s="145" t="s">
        <v>192</v>
      </c>
      <c r="P20" s="176"/>
      <c r="Q20" s="246"/>
      <c r="R20" s="176"/>
      <c r="S20" s="176"/>
      <c r="T20" s="115"/>
      <c r="U20" s="176"/>
      <c r="V20" s="176"/>
      <c r="W20" s="176"/>
      <c r="X20" s="65"/>
      <c r="Y20" s="78"/>
    </row>
    <row r="21" spans="1:28" ht="15" customHeight="1" x14ac:dyDescent="0.25">
      <c r="A21" s="123" t="str">
        <f ca="1">'Formulario OM'!A21</f>
        <v>TEXTO AZUL</v>
      </c>
      <c r="B21" s="50"/>
      <c r="C21" s="750" t="str">
        <f ca="1">$E$17&amp;" "&amp;E20</f>
        <v>Palabra  03</v>
      </c>
      <c r="D21" s="750"/>
      <c r="E21" s="750"/>
      <c r="F21" s="928"/>
      <c r="G21" s="929"/>
      <c r="H21" s="930"/>
      <c r="I21" s="921"/>
      <c r="J21" s="921"/>
      <c r="K21" s="921"/>
      <c r="L21" s="921"/>
      <c r="M21" s="921"/>
      <c r="N21" s="750" t="str">
        <f ca="1">$E$17&amp;" "&amp;O20</f>
        <v>Palabra  04</v>
      </c>
      <c r="O21" s="804"/>
      <c r="P21" s="928"/>
      <c r="Q21" s="929"/>
      <c r="R21" s="930"/>
      <c r="S21" s="921"/>
      <c r="T21" s="921"/>
      <c r="U21" s="921"/>
      <c r="V21" s="921"/>
      <c r="W21" s="921"/>
      <c r="X21" s="53"/>
      <c r="Y21" s="127"/>
      <c r="Z21" s="214">
        <f>Z19+1</f>
        <v>9</v>
      </c>
      <c r="AA21" s="227"/>
      <c r="AB21" s="214">
        <f>AB19+1</f>
        <v>25</v>
      </c>
    </row>
    <row r="22" spans="1:28" ht="6" customHeight="1" x14ac:dyDescent="0.25">
      <c r="B22" s="60"/>
      <c r="C22" s="62"/>
      <c r="D22" s="62"/>
      <c r="E22" s="145" t="s">
        <v>193</v>
      </c>
      <c r="F22" s="176"/>
      <c r="G22" s="246"/>
      <c r="H22" s="176"/>
      <c r="I22" s="176"/>
      <c r="J22" s="115"/>
      <c r="K22" s="176"/>
      <c r="L22" s="176"/>
      <c r="M22" s="176"/>
      <c r="N22" s="246"/>
      <c r="O22" s="145" t="s">
        <v>194</v>
      </c>
      <c r="P22" s="176"/>
      <c r="Q22" s="246"/>
      <c r="R22" s="176"/>
      <c r="S22" s="176"/>
      <c r="T22" s="115"/>
      <c r="U22" s="176"/>
      <c r="V22" s="176"/>
      <c r="W22" s="176"/>
      <c r="X22" s="65"/>
      <c r="Y22" s="78"/>
      <c r="Z22" s="11"/>
    </row>
    <row r="23" spans="1:28" ht="15" customHeight="1" x14ac:dyDescent="0.25">
      <c r="A23" s="123" t="str">
        <f ca="1">'Formulario OM'!A23</f>
        <v>OTRO COLOR</v>
      </c>
      <c r="B23" s="50"/>
      <c r="C23" s="750" t="str">
        <f ca="1">$E$17&amp;" "&amp;E22</f>
        <v>Palabra  05</v>
      </c>
      <c r="D23" s="750"/>
      <c r="E23" s="750"/>
      <c r="F23" s="928"/>
      <c r="G23" s="929"/>
      <c r="H23" s="930"/>
      <c r="I23" s="921"/>
      <c r="J23" s="921"/>
      <c r="K23" s="921"/>
      <c r="L23" s="921"/>
      <c r="M23" s="921"/>
      <c r="N23" s="750" t="str">
        <f ca="1">$E$17&amp;" "&amp;O22</f>
        <v>Palabra  06</v>
      </c>
      <c r="O23" s="804"/>
      <c r="P23" s="928"/>
      <c r="Q23" s="929"/>
      <c r="R23" s="930"/>
      <c r="S23" s="921"/>
      <c r="T23" s="921"/>
      <c r="U23" s="921"/>
      <c r="V23" s="921"/>
      <c r="W23" s="921"/>
      <c r="X23" s="53"/>
      <c r="Y23" s="127"/>
      <c r="Z23" s="214">
        <f>Z21+1</f>
        <v>10</v>
      </c>
      <c r="AA23" s="227"/>
      <c r="AB23" s="214">
        <f>AB21+1</f>
        <v>26</v>
      </c>
    </row>
    <row r="24" spans="1:28" ht="6" customHeight="1" thickBot="1" x14ac:dyDescent="0.3">
      <c r="B24" s="60"/>
      <c r="C24" s="62"/>
      <c r="D24" s="62"/>
      <c r="E24" s="145" t="s">
        <v>195</v>
      </c>
      <c r="F24" s="176"/>
      <c r="G24" s="246"/>
      <c r="H24" s="176"/>
      <c r="I24" s="176"/>
      <c r="J24" s="115"/>
      <c r="K24" s="176"/>
      <c r="L24" s="176"/>
      <c r="M24" s="176"/>
      <c r="N24" s="246"/>
      <c r="O24" s="145" t="s">
        <v>196</v>
      </c>
      <c r="P24" s="176"/>
      <c r="Q24" s="246"/>
      <c r="R24" s="176"/>
      <c r="S24" s="176"/>
      <c r="T24" s="115"/>
      <c r="U24" s="176"/>
      <c r="V24" s="176"/>
      <c r="W24" s="176"/>
      <c r="X24" s="65"/>
      <c r="Y24" s="3"/>
      <c r="Z24" s="11"/>
    </row>
    <row r="25" spans="1:28" ht="15" customHeight="1" x14ac:dyDescent="0.25">
      <c r="A25" s="822" t="str">
        <f ca="1">'Formulario OM'!A25</f>
        <v>INSERTAR
IMÁGENES</v>
      </c>
      <c r="B25" s="50"/>
      <c r="C25" s="750" t="str">
        <f ca="1">$E$17&amp;" "&amp;E24</f>
        <v>Palabra  07</v>
      </c>
      <c r="D25" s="750"/>
      <c r="E25" s="750"/>
      <c r="F25" s="928"/>
      <c r="G25" s="929"/>
      <c r="H25" s="930"/>
      <c r="I25" s="921"/>
      <c r="J25" s="921"/>
      <c r="K25" s="921"/>
      <c r="L25" s="921"/>
      <c r="M25" s="921"/>
      <c r="N25" s="750" t="str">
        <f ca="1">$E$17&amp;" "&amp;O24</f>
        <v>Palabra  08</v>
      </c>
      <c r="O25" s="804"/>
      <c r="P25" s="928"/>
      <c r="Q25" s="929"/>
      <c r="R25" s="930"/>
      <c r="S25" s="921"/>
      <c r="T25" s="921"/>
      <c r="U25" s="921"/>
      <c r="V25" s="921"/>
      <c r="W25" s="921"/>
      <c r="X25" s="53"/>
      <c r="Y25" s="127"/>
      <c r="Z25" s="214">
        <f>Z23+1</f>
        <v>11</v>
      </c>
      <c r="AA25" s="227"/>
      <c r="AB25" s="214">
        <f>AB23+1</f>
        <v>27</v>
      </c>
    </row>
    <row r="26" spans="1:28" ht="6" customHeight="1" x14ac:dyDescent="0.25">
      <c r="A26" s="823"/>
      <c r="B26" s="60"/>
      <c r="C26" s="62"/>
      <c r="D26" s="62"/>
      <c r="E26" s="145" t="s">
        <v>197</v>
      </c>
      <c r="F26" s="176"/>
      <c r="G26" s="246"/>
      <c r="H26" s="176"/>
      <c r="I26" s="176"/>
      <c r="J26" s="115"/>
      <c r="K26" s="176"/>
      <c r="L26" s="176"/>
      <c r="M26" s="176"/>
      <c r="N26" s="246"/>
      <c r="O26" s="145" t="s">
        <v>198</v>
      </c>
      <c r="P26" s="176"/>
      <c r="Q26" s="246"/>
      <c r="R26" s="176"/>
      <c r="S26" s="176"/>
      <c r="T26" s="115"/>
      <c r="U26" s="176"/>
      <c r="V26" s="176"/>
      <c r="W26" s="176"/>
      <c r="X26" s="65"/>
      <c r="Y26" s="78"/>
      <c r="Z26" s="11"/>
    </row>
    <row r="27" spans="1:28" ht="15" customHeight="1" thickBot="1" x14ac:dyDescent="0.3">
      <c r="A27" s="824"/>
      <c r="B27" s="50"/>
      <c r="C27" s="750" t="str">
        <f ca="1">$E$17&amp;" "&amp;E26</f>
        <v>Palabra  09</v>
      </c>
      <c r="D27" s="750"/>
      <c r="E27" s="750"/>
      <c r="F27" s="928"/>
      <c r="G27" s="929"/>
      <c r="H27" s="930"/>
      <c r="I27" s="921"/>
      <c r="J27" s="921"/>
      <c r="K27" s="921"/>
      <c r="L27" s="921"/>
      <c r="M27" s="921"/>
      <c r="N27" s="750" t="str">
        <f ca="1">$E$17&amp;" "&amp;O26</f>
        <v>Palabra  10</v>
      </c>
      <c r="O27" s="804"/>
      <c r="P27" s="928"/>
      <c r="Q27" s="929"/>
      <c r="R27" s="930"/>
      <c r="S27" s="921"/>
      <c r="T27" s="921"/>
      <c r="U27" s="921"/>
      <c r="V27" s="921"/>
      <c r="W27" s="921"/>
      <c r="X27" s="53"/>
      <c r="Y27" s="127"/>
      <c r="Z27" s="214">
        <f>Z25+1</f>
        <v>12</v>
      </c>
      <c r="AA27" s="227"/>
      <c r="AB27" s="214">
        <f>AB25+1</f>
        <v>28</v>
      </c>
    </row>
    <row r="28" spans="1:28" ht="6" customHeight="1" thickBot="1" x14ac:dyDescent="0.3">
      <c r="B28" s="60"/>
      <c r="C28" s="62"/>
      <c r="D28" s="62"/>
      <c r="E28" s="145" t="s">
        <v>199</v>
      </c>
      <c r="F28" s="176"/>
      <c r="G28" s="246"/>
      <c r="H28" s="176"/>
      <c r="I28" s="176"/>
      <c r="J28" s="115"/>
      <c r="K28" s="176"/>
      <c r="L28" s="176"/>
      <c r="M28" s="176"/>
      <c r="N28" s="246"/>
      <c r="O28" s="145" t="s">
        <v>200</v>
      </c>
      <c r="P28" s="176"/>
      <c r="Q28" s="246"/>
      <c r="R28" s="176"/>
      <c r="S28" s="176"/>
      <c r="T28" s="115"/>
      <c r="U28" s="176"/>
      <c r="V28" s="176"/>
      <c r="W28" s="176"/>
      <c r="X28" s="65"/>
      <c r="Y28" s="78"/>
      <c r="Z28" s="11"/>
    </row>
    <row r="29" spans="1:28" ht="15" customHeight="1" x14ac:dyDescent="0.25">
      <c r="A29" s="822" t="str">
        <f ca="1">'Formulario OM'!A29</f>
        <v>USAR DATOS VARIABLES</v>
      </c>
      <c r="B29" s="50"/>
      <c r="C29" s="750" t="str">
        <f ca="1">$E$17&amp;" "&amp;E28</f>
        <v>Palabra  11</v>
      </c>
      <c r="D29" s="750"/>
      <c r="E29" s="750"/>
      <c r="F29" s="928"/>
      <c r="G29" s="929"/>
      <c r="H29" s="930"/>
      <c r="I29" s="921"/>
      <c r="J29" s="921"/>
      <c r="K29" s="921"/>
      <c r="L29" s="921"/>
      <c r="M29" s="921"/>
      <c r="N29" s="750" t="str">
        <f ca="1">$E$17&amp;" "&amp;O28</f>
        <v>Palabra  12</v>
      </c>
      <c r="O29" s="804"/>
      <c r="P29" s="928"/>
      <c r="Q29" s="929"/>
      <c r="R29" s="930"/>
      <c r="S29" s="921"/>
      <c r="T29" s="921"/>
      <c r="U29" s="921"/>
      <c r="V29" s="921"/>
      <c r="W29" s="921"/>
      <c r="X29" s="53"/>
      <c r="Y29" s="127"/>
      <c r="Z29" s="214">
        <f>Z27+1</f>
        <v>13</v>
      </c>
      <c r="AA29" s="227"/>
      <c r="AB29" s="214">
        <f>AB27+1</f>
        <v>29</v>
      </c>
    </row>
    <row r="30" spans="1:28" ht="6" customHeight="1" x14ac:dyDescent="0.25">
      <c r="A30" s="823"/>
      <c r="B30" s="60"/>
      <c r="C30" s="62"/>
      <c r="D30" s="62"/>
      <c r="E30" s="145"/>
      <c r="F30" s="176">
        <v>1</v>
      </c>
      <c r="G30" s="246"/>
      <c r="H30" s="176"/>
      <c r="I30" s="176"/>
      <c r="J30" s="115"/>
      <c r="K30" s="176"/>
      <c r="L30" s="176"/>
      <c r="M30" s="176"/>
      <c r="N30" s="246"/>
      <c r="O30" s="145"/>
      <c r="P30" s="176"/>
      <c r="Q30" s="246"/>
      <c r="R30" s="176"/>
      <c r="S30" s="176"/>
      <c r="T30" s="115"/>
      <c r="U30" s="176"/>
      <c r="V30" s="176"/>
      <c r="W30" s="176"/>
      <c r="X30" s="65"/>
      <c r="Y30" s="78"/>
      <c r="Z30" s="11"/>
    </row>
    <row r="31" spans="1:28" ht="15" customHeight="1" thickBot="1" x14ac:dyDescent="0.3">
      <c r="A31" s="824"/>
      <c r="B31" s="50"/>
      <c r="C31" s="51"/>
      <c r="D31" s="51"/>
      <c r="E31" s="54"/>
      <c r="F31" s="62"/>
      <c r="G31" s="850" t="str">
        <f ca="1">'Formulario OM'!G31</f>
        <v>PISTA</v>
      </c>
      <c r="H31" s="850"/>
      <c r="I31" s="850"/>
      <c r="J31" s="850"/>
      <c r="K31" s="850"/>
      <c r="L31" s="850"/>
      <c r="M31" s="850"/>
      <c r="N31" s="850"/>
      <c r="O31" s="850"/>
      <c r="P31" s="850"/>
      <c r="Q31" s="850"/>
      <c r="R31" s="112"/>
      <c r="S31" s="837"/>
      <c r="T31" s="837"/>
      <c r="U31" s="837"/>
      <c r="V31" s="837"/>
      <c r="W31" s="837"/>
      <c r="X31" s="838"/>
      <c r="Y31" s="127"/>
      <c r="Z31" s="214">
        <f>Z29+1</f>
        <v>14</v>
      </c>
      <c r="AA31" s="227"/>
      <c r="AB31" s="214">
        <f>AB29+1</f>
        <v>30</v>
      </c>
    </row>
    <row r="32" spans="1:28" ht="6" customHeight="1" thickBot="1" x14ac:dyDescent="0.3">
      <c r="A32" s="124"/>
      <c r="B32" s="50"/>
      <c r="C32" s="821" t="s">
        <v>131</v>
      </c>
      <c r="D32" s="821"/>
      <c r="E32" s="54"/>
      <c r="F32" s="62"/>
      <c r="G32" s="61"/>
      <c r="H32" s="61"/>
      <c r="I32" s="61"/>
      <c r="J32" s="55"/>
      <c r="K32" s="55"/>
      <c r="L32" s="55"/>
      <c r="M32" s="61"/>
      <c r="N32" s="55"/>
      <c r="O32" s="55"/>
      <c r="P32" s="55"/>
      <c r="Q32" s="55"/>
      <c r="R32" s="112"/>
      <c r="S32" s="837"/>
      <c r="T32" s="837"/>
      <c r="U32" s="837"/>
      <c r="V32" s="837"/>
      <c r="W32" s="837"/>
      <c r="X32" s="838"/>
      <c r="Y32" s="78"/>
    </row>
    <row r="33" spans="1:29" ht="15" customHeight="1" thickTop="1" thickBot="1" x14ac:dyDescent="0.3">
      <c r="A33" s="123" t="str">
        <f ca="1">'Formulario OM'!A33</f>
        <v>ACTIVAR</v>
      </c>
      <c r="B33" s="50"/>
      <c r="C33" s="821"/>
      <c r="D33" s="821"/>
      <c r="E33" s="54"/>
      <c r="F33" s="136" t="s">
        <v>733</v>
      </c>
      <c r="G33" s="851"/>
      <c r="H33" s="852"/>
      <c r="I33" s="852"/>
      <c r="J33" s="852"/>
      <c r="K33" s="853"/>
      <c r="L33" s="136" t="s">
        <v>731</v>
      </c>
      <c r="M33" s="851"/>
      <c r="N33" s="852"/>
      <c r="O33" s="852"/>
      <c r="P33" s="852"/>
      <c r="Q33" s="853"/>
      <c r="R33" s="112"/>
      <c r="S33" s="837"/>
      <c r="T33" s="837"/>
      <c r="U33" s="837"/>
      <c r="V33" s="837"/>
      <c r="W33" s="837"/>
      <c r="X33" s="838"/>
      <c r="Y33" s="127"/>
      <c r="Z33" s="214">
        <f>Z31+1</f>
        <v>15</v>
      </c>
      <c r="AA33" s="227"/>
      <c r="AB33" s="214">
        <f>AB31+1</f>
        <v>31</v>
      </c>
    </row>
    <row r="34" spans="1:29" ht="6" customHeight="1" thickTop="1" thickBot="1" x14ac:dyDescent="0.3">
      <c r="A34" s="1"/>
      <c r="B34" s="50"/>
      <c r="C34" s="821"/>
      <c r="D34" s="821"/>
      <c r="E34" s="54"/>
      <c r="F34" s="62"/>
      <c r="G34" s="61"/>
      <c r="H34" s="61"/>
      <c r="I34" s="61"/>
      <c r="J34" s="55"/>
      <c r="K34" s="55"/>
      <c r="L34" s="55"/>
      <c r="M34" s="61"/>
      <c r="N34" s="56"/>
      <c r="O34" s="56"/>
      <c r="P34" s="56"/>
      <c r="Q34" s="56"/>
      <c r="R34" s="112"/>
      <c r="S34" s="837"/>
      <c r="T34" s="837"/>
      <c r="U34" s="837"/>
      <c r="V34" s="837"/>
      <c r="W34" s="837"/>
      <c r="X34" s="838"/>
      <c r="Y34" s="78"/>
    </row>
    <row r="35" spans="1:29" ht="15" customHeight="1" thickTop="1" thickBot="1" x14ac:dyDescent="0.3">
      <c r="A35" s="123" t="str">
        <f ca="1">'Formulario OM'!A35</f>
        <v>DESACTIVAR</v>
      </c>
      <c r="B35" s="50"/>
      <c r="C35" s="821"/>
      <c r="D35" s="821"/>
      <c r="E35" s="54"/>
      <c r="F35" s="136" t="s">
        <v>734</v>
      </c>
      <c r="G35" s="851"/>
      <c r="H35" s="852"/>
      <c r="I35" s="852"/>
      <c r="J35" s="852"/>
      <c r="K35" s="853"/>
      <c r="L35" s="136" t="s">
        <v>732</v>
      </c>
      <c r="M35" s="851"/>
      <c r="N35" s="852"/>
      <c r="O35" s="852"/>
      <c r="P35" s="852"/>
      <c r="Q35" s="853"/>
      <c r="R35" s="112"/>
      <c r="S35" s="837"/>
      <c r="T35" s="837"/>
      <c r="U35" s="837"/>
      <c r="V35" s="837"/>
      <c r="W35" s="837"/>
      <c r="X35" s="838"/>
      <c r="Y35" s="127"/>
      <c r="Z35" s="214">
        <f>Z33+1</f>
        <v>16</v>
      </c>
      <c r="AA35" s="227"/>
      <c r="AB35" s="214">
        <f>AB33+1</f>
        <v>32</v>
      </c>
    </row>
    <row r="36" spans="1:29" ht="9.9499999999999993" customHeight="1" thickTop="1" thickBot="1" x14ac:dyDescent="0.3">
      <c r="A36" s="470" t="str">
        <f>IF(AB2&gt;0,AB2,"")</f>
        <v/>
      </c>
      <c r="B36" s="228"/>
      <c r="C36" s="248" t="str">
        <f>Version</f>
        <v xml:space="preserve">   V - 7.1 </v>
      </c>
      <c r="D36" s="57"/>
      <c r="E36" s="57"/>
      <c r="F36" s="148">
        <v>4</v>
      </c>
      <c r="G36" s="57"/>
      <c r="H36" s="57"/>
      <c r="I36" s="57"/>
      <c r="J36" s="57"/>
      <c r="K36" s="57"/>
      <c r="L36" s="57"/>
      <c r="M36" s="57"/>
      <c r="N36" s="57"/>
      <c r="O36" s="57"/>
      <c r="P36" s="57"/>
      <c r="Q36" s="57"/>
      <c r="R36" s="114"/>
      <c r="S36" s="839"/>
      <c r="T36" s="839"/>
      <c r="U36" s="839"/>
      <c r="V36" s="839"/>
      <c r="W36" s="839"/>
      <c r="X36" s="840"/>
      <c r="Y36" s="78"/>
    </row>
    <row r="37" spans="1:29" s="2" customFormat="1" ht="15.75" hidden="1" customHeight="1" thickTop="1" x14ac:dyDescent="0.25">
      <c r="G37" s="42">
        <v>601</v>
      </c>
      <c r="M37" s="216" t="b">
        <v>1</v>
      </c>
      <c r="N37" s="216" t="b">
        <f>Centrar_Tabla</f>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password="F959" sheet="1" objects="1" scenarios="1" selectLockedCells="1"/>
  <mergeCells count="74">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L2:M2"/>
    <mergeCell ref="V2:W2"/>
    <mergeCell ref="T2:U2"/>
    <mergeCell ref="R2:S2"/>
    <mergeCell ref="P2:Q2"/>
    <mergeCell ref="N2:O2"/>
  </mergeCells>
  <conditionalFormatting sqref="Y2">
    <cfRule type="expression" dxfId="377"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- 7.1 </v>
      </c>
      <c r="B1" s="133"/>
      <c r="C1" s="134"/>
      <c r="D1" s="229"/>
      <c r="E1" s="229"/>
      <c r="F1" s="417" t="str">
        <f ca="1">'Datos OM'!F1</f>
        <v>DATOS 
GENERALES
FORMULARIO</v>
      </c>
      <c r="G1" s="463" t="str">
        <f ca="1">'Datos OM'!G1</f>
        <v>INSERTAR PREGUNTA [ Ctrl + h ]
BORRAR PREGUNTA [ Ctrl + k ]</v>
      </c>
      <c r="H1" s="234">
        <f>COUNTA(Tabla_PP[Enunciado])</f>
        <v>0</v>
      </c>
      <c r="I1" s="233" t="str">
        <f ca="1">'Datos OM'!I1</f>
        <v>Preguntas Almacenadas</v>
      </c>
    </row>
    <row r="2" spans="1:36" s="7" customFormat="1" ht="50.1" customHeight="1" thickBot="1" x14ac:dyDescent="0.3">
      <c r="A2" s="262" t="str">
        <f ca="1">'Datos OM'!A2</f>
        <v>Nombre de la pregunta</v>
      </c>
      <c r="B2" s="260" t="str">
        <f ca="1">"N. "&amp;'Formulario PP'!H17</f>
        <v xml:space="preserve">N. PALABRA </v>
      </c>
      <c r="C2" s="258"/>
      <c r="D2" s="259"/>
      <c r="E2" s="259"/>
      <c r="F2" s="265" t="str">
        <f ca="1">'Datos OM'!F2</f>
        <v>Descripción</v>
      </c>
      <c r="G2" s="266" t="str">
        <f ca="1">'Formulario PP'!B1&amp;"
"&amp;'Formulario OM'!B11</f>
        <v>FastTest PlugIn - Palabra Perdida
Enunciado de la pregunta</v>
      </c>
      <c r="H2" s="293" t="str">
        <f ca="1">'Formulario EM'!$E$17&amp;"
"&amp;I2</f>
        <v>Grupo 
Palabra  01</v>
      </c>
      <c r="I2" s="293" t="str">
        <f ca="1">'Formulario PP'!$C19</f>
        <v>Palabra  01</v>
      </c>
      <c r="J2" s="294" t="str">
        <f ca="1">'Formulario EM'!$E$17&amp;"
"&amp;K2</f>
        <v>Grupo 
Palabra  02</v>
      </c>
      <c r="K2" s="294" t="str">
        <f ca="1">'Formulario PP'!$N19</f>
        <v>Palabra  02</v>
      </c>
      <c r="L2" s="293" t="str">
        <f ca="1">'Formulario EM'!$E17&amp;"
"&amp;M2</f>
        <v>Grupo 
Palabra  03</v>
      </c>
      <c r="M2" s="293" t="str">
        <f ca="1">'Formulario PP'!$C21</f>
        <v>Palabra  03</v>
      </c>
      <c r="N2" s="294" t="str">
        <f ca="1">'Formulario EM'!$E$17&amp;"
"&amp;O2</f>
        <v>Grupo 
Palabra  04</v>
      </c>
      <c r="O2" s="294" t="str">
        <f ca="1">'Formulario PP'!$N21</f>
        <v>Palabra  04</v>
      </c>
      <c r="P2" s="293" t="str">
        <f ca="1">'Formulario EM'!$E$17&amp;"
"&amp;Q2</f>
        <v>Grupo 
Palabra  05</v>
      </c>
      <c r="Q2" s="293" t="str">
        <f ca="1">'Formulario PP'!$C23</f>
        <v>Palabra  05</v>
      </c>
      <c r="R2" s="294" t="str">
        <f ca="1">'Formulario EM'!$E$17&amp;"
"&amp;S2</f>
        <v>Grupo 
Palabra  06</v>
      </c>
      <c r="S2" s="294" t="str">
        <f ca="1">'Formulario PP'!$N23</f>
        <v>Palabra  06</v>
      </c>
      <c r="T2" s="293" t="str">
        <f ca="1">'Formulario EM'!$E$17&amp;"
"&amp;U2</f>
        <v>Grupo 
Palabra  07</v>
      </c>
      <c r="U2" s="293" t="str">
        <f ca="1">'Formulario PP'!$C25</f>
        <v>Palabra  07</v>
      </c>
      <c r="V2" s="294" t="str">
        <f ca="1">'Formulario EM'!$E$17&amp;"
"&amp;W2</f>
        <v>Grupo 
Palabra  08</v>
      </c>
      <c r="W2" s="294" t="str">
        <f ca="1">'Formulario PP'!$N25</f>
        <v>Palabra  08</v>
      </c>
      <c r="X2" s="293" t="str">
        <f ca="1">'Formulario EM'!$E$17&amp;"
"&amp;Y2</f>
        <v>Grupo 
Palabra  09</v>
      </c>
      <c r="Y2" s="293" t="str">
        <f ca="1">'Formulario PP'!$C27</f>
        <v>Palabra  09</v>
      </c>
      <c r="Z2" s="294" t="str">
        <f ca="1">'Formulario EM'!$E$17&amp;"
"&amp;AA2</f>
        <v>Grupo 
Palabra  10</v>
      </c>
      <c r="AA2" s="294" t="str">
        <f ca="1">'Formulario PP'!$N27</f>
        <v>Palabra  10</v>
      </c>
      <c r="AB2" s="293" t="str">
        <f ca="1">'Formulario EM'!$E$17&amp;"
"&amp;AC2</f>
        <v>Grupo 
Palabra  11</v>
      </c>
      <c r="AC2" s="293" t="str">
        <f ca="1">'Formulario PP'!$C29</f>
        <v>Palabra  11</v>
      </c>
      <c r="AD2" s="294" t="str">
        <f ca="1">'Formulario EM'!$E$17&amp;"
"&amp;AE2</f>
        <v>Grupo 
Palabra  12</v>
      </c>
      <c r="AE2" s="294" t="str">
        <f ca="1">'Formulario PP'!$N29</f>
        <v>Palabra  12</v>
      </c>
      <c r="AF2" s="268" t="str">
        <f ca="1">'Datos OM'!AF2</f>
        <v>PISTA: 1</v>
      </c>
      <c r="AG2" s="269" t="str">
        <f ca="1">'Datos OM'!AG2</f>
        <v>PISTA: 2</v>
      </c>
      <c r="AH2" s="270" t="str">
        <f ca="1">'Datos OM'!AH2</f>
        <v>PISTA: 3</v>
      </c>
      <c r="AI2" s="271" t="str">
        <f ca="1">'Datos OM'!AI2</f>
        <v>PISTA: 4</v>
      </c>
      <c r="AJ2" s="267" t="s">
        <v>1097</v>
      </c>
    </row>
    <row r="3" spans="1:36" s="373" customFormat="1" ht="12.75" hidden="1" thickTop="1" x14ac:dyDescent="0.25">
      <c r="A3" s="359" t="str">
        <f t="shared" ref="A3:AJ3" ca="1" si="0">IFERROR(IF(INDIRECT("F"&amp;PREGUNTA_ACTUAL-(N_I_PP)+N_I_Tabla&amp;"C"&amp;COLUMN(),FALSE)="","",INDIRECT("F"&amp;PREGUNTA_ACTUAL-(N_I_PP)+N_I_Tabla&amp;"C"&amp;COLUMN(),FALSE)),"")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24" hidden="1" x14ac:dyDescent="0.25">
      <c r="A4" s="85">
        <v>601</v>
      </c>
      <c r="B4" s="371">
        <f>N_I_Tabla</f>
        <v>6</v>
      </c>
      <c r="C4" s="361"/>
      <c r="D4" s="369"/>
      <c r="E4" s="90"/>
      <c r="F4" s="91" t="str">
        <f>IF('Formulario PP'!H9="","",'Formulario PP'!H9)</f>
        <v/>
      </c>
      <c r="G4" s="325"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3" t="s">
        <v>1378</v>
      </c>
      <c r="B5" s="354" t="s">
        <v>1433</v>
      </c>
      <c r="C5" s="367" t="s">
        <v>17834</v>
      </c>
      <c r="D5" s="367" t="s">
        <v>17835</v>
      </c>
      <c r="E5" s="367" t="s">
        <v>17836</v>
      </c>
      <c r="F5" s="326" t="s">
        <v>1532</v>
      </c>
      <c r="G5" s="327" t="s">
        <v>24</v>
      </c>
      <c r="H5" s="356" t="s">
        <v>1459</v>
      </c>
      <c r="I5" s="351" t="s">
        <v>1460</v>
      </c>
      <c r="J5" s="357" t="s">
        <v>1461</v>
      </c>
      <c r="K5" s="352" t="s">
        <v>1462</v>
      </c>
      <c r="L5" s="356" t="s">
        <v>1463</v>
      </c>
      <c r="M5" s="351" t="s">
        <v>1464</v>
      </c>
      <c r="N5" s="357" t="s">
        <v>1465</v>
      </c>
      <c r="O5" s="352" t="s">
        <v>1466</v>
      </c>
      <c r="P5" s="356" t="s">
        <v>1467</v>
      </c>
      <c r="Q5" s="351" t="s">
        <v>1468</v>
      </c>
      <c r="R5" s="357" t="s">
        <v>1469</v>
      </c>
      <c r="S5" s="352" t="s">
        <v>1470</v>
      </c>
      <c r="T5" s="356" t="s">
        <v>1471</v>
      </c>
      <c r="U5" s="351" t="s">
        <v>1472</v>
      </c>
      <c r="V5" s="357" t="s">
        <v>1473</v>
      </c>
      <c r="W5" s="352" t="s">
        <v>1474</v>
      </c>
      <c r="X5" s="356" t="s">
        <v>1475</v>
      </c>
      <c r="Y5" s="351" t="s">
        <v>1476</v>
      </c>
      <c r="Z5" s="357" t="s">
        <v>1477</v>
      </c>
      <c r="AA5" s="352" t="s">
        <v>1478</v>
      </c>
      <c r="AB5" s="356" t="s">
        <v>1479</v>
      </c>
      <c r="AC5" s="351" t="s">
        <v>1480</v>
      </c>
      <c r="AD5" s="357" t="s">
        <v>1481</v>
      </c>
      <c r="AE5" s="352" t="s">
        <v>1482</v>
      </c>
      <c r="AF5" s="346" t="s">
        <v>1296</v>
      </c>
      <c r="AG5" s="347" t="s">
        <v>1297</v>
      </c>
      <c r="AH5" s="348" t="s">
        <v>1298</v>
      </c>
      <c r="AI5" s="349" t="s">
        <v>1299</v>
      </c>
      <c r="AJ5" s="336" t="s">
        <v>1097</v>
      </c>
    </row>
    <row r="6" spans="1:36" ht="15.75" thickTop="1" x14ac:dyDescent="0.25">
      <c r="A6" s="587" t="str">
        <f>IFERROR(IF(Tabla_PP[[#This Row],[Enunciado]]="","",PREF_PREGUNTA&amp;IF(PREF_PREGUNTA="",""," - ")&amp;
IF(n_preg_ON_PP=TRUE,IF((N_I_PP+ROW()-N_I_Tabla)&gt;99,
IF((N_I_PP+ROW()-N_I_Tabla)&lt;100,"0",""),"")&amp;
IF((N_I_PP+ROW()-N_I_Tabla)&lt;10,"0","")&amp;(N_I_PP+ROW()-N_I_Tabla),""))&amp;
IF(Tabla_PP[[#This Row],[Descripcion]]&lt;&gt;""," "&amp;Tabla_PP[[#This Row],[Descripcion]],""),"")</f>
        <v/>
      </c>
      <c r="B6" s="614" t="str">
        <f>IFERROR(IF(COUNTA(Tabla_PP[[#This Row],[Palabra  01]:[Palabra  12]])=0,"",COUNTA(Tabla_PP[[#This Row],[Palabra  01]:[Palabra  12]]))/2,"")</f>
        <v/>
      </c>
      <c r="C6" s="615"/>
      <c r="D6" s="611"/>
      <c r="E6" s="611"/>
      <c r="F6" s="638"/>
      <c r="G6" s="630"/>
      <c r="H6" s="616"/>
      <c r="I6" s="639"/>
      <c r="J6" s="617"/>
      <c r="K6" s="617"/>
      <c r="L6" s="616"/>
      <c r="M6" s="616"/>
      <c r="N6" s="617"/>
      <c r="O6" s="617"/>
      <c r="P6" s="616"/>
      <c r="Q6" s="616"/>
      <c r="R6" s="617"/>
      <c r="S6" s="617"/>
      <c r="T6" s="616"/>
      <c r="U6" s="616"/>
      <c r="V6" s="617"/>
      <c r="W6" s="617"/>
      <c r="X6" s="616"/>
      <c r="Y6" s="616"/>
      <c r="Z6" s="617"/>
      <c r="AA6" s="617"/>
      <c r="AB6" s="616"/>
      <c r="AC6" s="616"/>
      <c r="AD6" s="617"/>
      <c r="AE6" s="617"/>
      <c r="AF6" s="618"/>
      <c r="AG6" s="619"/>
      <c r="AH6" s="620"/>
      <c r="AI6" s="621"/>
      <c r="AJ6" s="622"/>
    </row>
  </sheetData>
  <sheetProtection algorithmName="SHA-512" hashValue="xaYYH9veF4C3kjILiy5Gt+iAciSaUKCWQ78t4W0qZAi5VsZW1YtHOUQri5J/SHKO2ylUrGxv6sAanW9GmJCGog==" saltValue="Y8IWVV82kXoXpQNH2c0ZrQ==" spinCount="100000" sheet="1" objects="1" scenarios="1" selectLockedCells="1"/>
  <conditionalFormatting sqref="E4:AE4 C2:AE2 C6:AE6">
    <cfRule type="cellIs" dxfId="376" priority="715" stopIfTrue="1" operator="equal">
      <formula>""</formula>
    </cfRule>
    <cfRule type="cellIs" dxfId="375" priority="716" operator="equal">
      <formula>0</formula>
    </cfRule>
  </conditionalFormatting>
  <conditionalFormatting sqref="AF4:AI4 AF2:AJ2 AF6:AJ6">
    <cfRule type="cellIs" dxfId="374" priority="333" operator="equal">
      <formula>""</formula>
    </cfRule>
    <cfRule type="cellIs" dxfId="373" priority="334" operator="equal">
      <formula>0</formula>
    </cfRule>
  </conditionalFormatting>
  <conditionalFormatting sqref="AJ4">
    <cfRule type="cellIs" dxfId="372" priority="149" operator="equal">
      <formula>""</formula>
    </cfRule>
    <cfRule type="cellIs" dxfId="371" priority="150" operator="equal">
      <formula>0</formula>
    </cfRule>
  </conditionalFormatting>
  <conditionalFormatting sqref="C5:AE5">
    <cfRule type="cellIs" dxfId="370" priority="4" stopIfTrue="1" operator="equal">
      <formula>""</formula>
    </cfRule>
    <cfRule type="cellIs" dxfId="369" priority="5" operator="equal">
      <formula>0</formula>
    </cfRule>
  </conditionalFormatting>
  <conditionalFormatting sqref="AF5:AJ5">
    <cfRule type="cellIs" dxfId="368" priority="2" operator="equal">
      <formula>""</formula>
    </cfRule>
    <cfRule type="cellIs" dxfId="367" priority="3" operator="equal">
      <formula>0</formula>
    </cfRule>
  </conditionalFormatting>
  <conditionalFormatting sqref="G6">
    <cfRule type="duplicateValues" dxfId="366" priority="2740"/>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39"/>
  <sheetViews>
    <sheetView showGridLines="0" showRowColHeaders="0" zoomScale="167" zoomScaleNormal="167" workbookViewId="0">
      <selection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6" ht="2.25" customHeight="1" thickTop="1" x14ac:dyDescent="0.25">
      <c r="A1" s="822" t="str">
        <f ca="1">'Formulario OM'!A1</f>
        <v>CÓDIGOS 
ESPECIALES</v>
      </c>
      <c r="B1" s="830" t="str">
        <f ca="1">APP&amp;" - " &amp;Tipo_7</f>
        <v>FastTest PlugIn - Ensayo</v>
      </c>
      <c r="C1" s="831"/>
      <c r="D1" s="831"/>
      <c r="E1" s="831"/>
      <c r="F1" s="831"/>
      <c r="G1" s="831"/>
      <c r="H1" s="831"/>
      <c r="I1" s="831"/>
      <c r="J1" s="831"/>
      <c r="K1" s="831"/>
      <c r="L1" s="110"/>
      <c r="M1" s="110"/>
      <c r="N1" s="110"/>
      <c r="O1" s="110"/>
      <c r="P1" s="110"/>
      <c r="Q1" s="110"/>
      <c r="R1" s="110"/>
      <c r="S1" s="110"/>
      <c r="T1" s="110"/>
      <c r="U1" s="110"/>
      <c r="V1" s="110"/>
      <c r="W1" s="110"/>
      <c r="X1" s="111"/>
      <c r="Y1" s="3"/>
      <c r="AB1" s="3">
        <f>COUNTA(Q7,H9,H11,H17,H19,U19,H21,Q21,H23,H27)</f>
        <v>0</v>
      </c>
      <c r="AC1" t="str">
        <f>IFERROR(HLOOKUP(AC4,$AB$4:AB4,1,0),"OK")</f>
        <v>OK</v>
      </c>
      <c r="AD1" s="469"/>
      <c r="AG1" s="469"/>
      <c r="AJ1" s="469"/>
    </row>
    <row r="2" spans="1:36" ht="24.95" customHeight="1" x14ac:dyDescent="0.25">
      <c r="A2" s="823"/>
      <c r="B2" s="832"/>
      <c r="C2" s="833"/>
      <c r="D2" s="833"/>
      <c r="E2" s="833"/>
      <c r="F2" s="833"/>
      <c r="G2" s="833"/>
      <c r="H2" s="833"/>
      <c r="I2" s="833"/>
      <c r="J2" s="833"/>
      <c r="K2" s="833"/>
      <c r="L2" s="809" t="str">
        <f ca="1">'Formulario OM'!L2</f>
        <v>DATOS 
GENERALES</v>
      </c>
      <c r="M2" s="810">
        <f>'Formulario OM'!M2</f>
        <v>0</v>
      </c>
      <c r="N2" s="858" t="str">
        <f ca="1">'Formulario OM'!N2</f>
        <v>BANCO 
PREGUNTAS</v>
      </c>
      <c r="O2" s="859">
        <f>'Formulario OM'!O2</f>
        <v>0</v>
      </c>
      <c r="P2" s="860" t="str">
        <f ca="1">'Formulario OM'!P2</f>
        <v>LIMPIAR 
DATOS</v>
      </c>
      <c r="Q2" s="859">
        <f>'Formulario OM'!Q2</f>
        <v>0</v>
      </c>
      <c r="R2" s="860" t="str">
        <f ca="1">'Formulario OM'!R2</f>
        <v>GUARDAR 
PREGUNTAS</v>
      </c>
      <c r="S2" s="859">
        <f>'Formulario OM'!S2</f>
        <v>0</v>
      </c>
      <c r="T2" s="860" t="str">
        <f ca="1">'Formulario OM'!T2</f>
        <v>BORRAR 
PREGUNTAS</v>
      </c>
      <c r="U2" s="859">
        <f>'Formulario OM'!U2</f>
        <v>0</v>
      </c>
      <c r="V2" s="860" t="str">
        <f ca="1">'Formulario OM'!V2</f>
        <v>ALMACENAR
FORMULAS</v>
      </c>
      <c r="W2" s="861">
        <f>'Formulario OM'!W2</f>
        <v>0</v>
      </c>
      <c r="X2" s="135" t="s">
        <v>125</v>
      </c>
      <c r="Y2" s="226" t="str">
        <f ca="1">'Formulario OM'!Y2</f>
        <v>BORRAR VARIABLES</v>
      </c>
      <c r="Z2" s="214" t="s">
        <v>1093</v>
      </c>
      <c r="AB2" s="464">
        <f>COUNTA(Y5:Y35)+COUNTA(AA5:AA35)</f>
        <v>0</v>
      </c>
      <c r="AC2">
        <f>COUNTA(AC5:AC36)</f>
        <v>1</v>
      </c>
      <c r="AD2" s="469"/>
      <c r="AG2" s="469"/>
      <c r="AJ2" s="469"/>
    </row>
    <row r="3" spans="1:36" ht="2.25" customHeight="1" thickBot="1" x14ac:dyDescent="0.3">
      <c r="A3" s="824"/>
      <c r="B3" s="832"/>
      <c r="C3" s="833"/>
      <c r="D3" s="833"/>
      <c r="E3" s="833"/>
      <c r="F3" s="833"/>
      <c r="G3" s="833"/>
      <c r="H3" s="833"/>
      <c r="I3" s="833"/>
      <c r="J3" s="833"/>
      <c r="K3" s="833"/>
      <c r="L3" s="116"/>
      <c r="M3" s="117"/>
      <c r="N3" s="118"/>
      <c r="O3" s="119"/>
      <c r="P3" s="118"/>
      <c r="Q3" s="119"/>
      <c r="R3" s="118"/>
      <c r="S3" s="119"/>
      <c r="T3" s="118"/>
      <c r="U3" s="119"/>
      <c r="V3" s="118"/>
      <c r="W3" s="119"/>
      <c r="X3" s="120"/>
      <c r="Y3" s="3"/>
      <c r="AB3" s="466" t="s">
        <v>18238</v>
      </c>
      <c r="AC3">
        <f>COUNTA(AC39:AC79)</f>
        <v>0</v>
      </c>
      <c r="AD3" s="469"/>
      <c r="AG3" s="469"/>
      <c r="AJ3" s="469"/>
    </row>
    <row r="4" spans="1:36" ht="6" customHeight="1" thickBot="1" x14ac:dyDescent="0.3">
      <c r="A4" s="121"/>
      <c r="B4" s="60"/>
      <c r="C4" s="62"/>
      <c r="D4" s="62"/>
      <c r="E4" s="62"/>
      <c r="F4" s="62"/>
      <c r="G4" s="62"/>
      <c r="H4" s="460"/>
      <c r="I4" s="461"/>
      <c r="J4" s="461"/>
      <c r="K4" s="461"/>
      <c r="L4" s="461"/>
      <c r="M4" s="884"/>
      <c r="N4" s="461"/>
      <c r="O4" s="461"/>
      <c r="P4" s="461"/>
      <c r="Q4" s="461"/>
      <c r="R4" s="461"/>
      <c r="S4" s="461"/>
      <c r="T4" s="460"/>
      <c r="U4" s="460"/>
      <c r="V4" s="460"/>
      <c r="W4" s="460"/>
      <c r="X4" s="65"/>
      <c r="Y4" s="125"/>
      <c r="AB4" s="466" t="s">
        <v>18239</v>
      </c>
      <c r="AC4">
        <f>COUNTA(AD4:XFD4)*3+COLUMN()</f>
        <v>29</v>
      </c>
    </row>
    <row r="5" spans="1:36" ht="15" customHeight="1" x14ac:dyDescent="0.25">
      <c r="A5" s="123" t="str">
        <f ca="1">'Formulario OM'!A5</f>
        <v>FÓRMULA</v>
      </c>
      <c r="B5" s="835" t="str">
        <f ca="1">'Formulario OM'!B5</f>
        <v>Nº Inicial del Banco de Preguntas</v>
      </c>
      <c r="C5" s="836"/>
      <c r="D5" s="836"/>
      <c r="E5" s="836">
        <f>'Formulario OM'!E5</f>
        <v>0</v>
      </c>
      <c r="F5" s="836"/>
      <c r="G5" s="836"/>
      <c r="H5" s="240">
        <f>'Datos EN'!A4</f>
        <v>701</v>
      </c>
      <c r="I5" s="750" t="str">
        <f ca="1">'Formulario OM'!I5</f>
        <v>Pregunta Nº</v>
      </c>
      <c r="J5" s="750"/>
      <c r="K5" s="750"/>
      <c r="L5" s="33">
        <v>701</v>
      </c>
      <c r="M5" s="957"/>
      <c r="N5" s="806" t="str">
        <f ca="1">"N. "&amp;A5&amp;"S: "&amp;AC5</f>
        <v>N. FÓRMULAS: 0</v>
      </c>
      <c r="O5" s="807"/>
      <c r="P5" s="807"/>
      <c r="Q5" s="808"/>
      <c r="R5" s="806" t="str">
        <f ca="1">INDIRECT("Z_DG_15_"&amp;IDIOMA)&amp;": "&amp;P_min_EN&amp;IF(P_max_EN=0,""," - "&amp;P_max_EN)</f>
        <v>Rango de preguntas almacenadas: 0</v>
      </c>
      <c r="S5" s="807"/>
      <c r="T5" s="807"/>
      <c r="U5" s="807"/>
      <c r="V5" s="807"/>
      <c r="W5" s="807"/>
      <c r="X5" s="53"/>
      <c r="Y5" s="127"/>
      <c r="Z5" s="214">
        <v>1</v>
      </c>
      <c r="AA5" s="227"/>
      <c r="AB5" s="214">
        <f>Z35+1</f>
        <v>17</v>
      </c>
      <c r="AC5">
        <f>COUNTA(AD4:XFD4)</f>
        <v>0</v>
      </c>
    </row>
    <row r="6" spans="1:36" ht="6" customHeight="1" thickBot="1" x14ac:dyDescent="0.3">
      <c r="A6" s="13"/>
      <c r="B6" s="45"/>
      <c r="C6" s="46"/>
      <c r="D6" s="46"/>
      <c r="E6" s="46"/>
      <c r="F6" s="46"/>
      <c r="G6" s="46"/>
      <c r="H6" s="47"/>
      <c r="I6" s="48"/>
      <c r="J6" s="48"/>
      <c r="K6" s="48"/>
      <c r="L6" s="48"/>
      <c r="M6" s="957"/>
      <c r="N6" s="48"/>
      <c r="O6" s="47"/>
      <c r="P6" s="52"/>
      <c r="Q6" s="48"/>
      <c r="R6" s="48"/>
      <c r="S6" s="43"/>
      <c r="T6" s="43"/>
      <c r="U6" s="43"/>
      <c r="V6" s="47"/>
      <c r="W6" s="47"/>
      <c r="X6" s="49"/>
      <c r="Y6" s="126"/>
    </row>
    <row r="7" spans="1:36" ht="15" customHeight="1" thickTop="1" thickBot="1" x14ac:dyDescent="0.3">
      <c r="A7" s="123" t="str">
        <f ca="1">'Formulario OM'!A7</f>
        <v>SUPERÍNDICE</v>
      </c>
      <c r="B7" s="835" t="str">
        <f ca="1">'Formulario OM'!B7</f>
        <v>Nombre de la pregunta</v>
      </c>
      <c r="C7" s="836"/>
      <c r="D7" s="836"/>
      <c r="E7" s="836">
        <f>'Formulario OM'!E7</f>
        <v>0</v>
      </c>
      <c r="F7" s="836"/>
      <c r="G7" s="836"/>
      <c r="H7" s="826" t="str">
        <f ca="1">IFERROR(INDIRECT("'Datos EN'!a"&amp;(L5-H5+N_I_Tabla)),"")</f>
        <v/>
      </c>
      <c r="I7" s="826"/>
      <c r="J7" s="826"/>
      <c r="K7" s="826"/>
      <c r="L7" s="826"/>
      <c r="M7" s="826"/>
      <c r="N7" s="750" t="str">
        <f ca="1">'Formulario OM'!N7</f>
        <v>Imagen</v>
      </c>
      <c r="O7" s="945"/>
      <c r="P7" s="945"/>
      <c r="Q7" s="818"/>
      <c r="R7" s="819"/>
      <c r="S7" s="819"/>
      <c r="T7" s="819"/>
      <c r="U7" s="819"/>
      <c r="V7" s="819"/>
      <c r="W7" s="820"/>
      <c r="X7" s="53"/>
      <c r="Y7" s="127"/>
      <c r="Z7" s="214">
        <f>Z5+1</f>
        <v>2</v>
      </c>
      <c r="AA7" s="227"/>
      <c r="AB7" s="214">
        <f>AB5+1</f>
        <v>18</v>
      </c>
    </row>
    <row r="8" spans="1:36" ht="6" customHeight="1" thickTop="1" x14ac:dyDescent="0.25">
      <c r="A8" s="14"/>
      <c r="B8" s="45"/>
      <c r="C8" s="46"/>
      <c r="D8" s="46"/>
      <c r="E8" s="46"/>
      <c r="F8" s="46"/>
      <c r="G8" s="48"/>
      <c r="H8" s="48"/>
      <c r="I8" s="47"/>
      <c r="J8" s="47"/>
      <c r="K8" s="47"/>
      <c r="L8" s="47"/>
      <c r="M8" s="48"/>
      <c r="N8" s="48"/>
      <c r="O8" s="43"/>
      <c r="P8" s="52"/>
      <c r="Q8" s="48"/>
      <c r="R8" s="43"/>
      <c r="S8" s="43"/>
      <c r="T8" s="43"/>
      <c r="U8" s="43"/>
      <c r="V8" s="898"/>
      <c r="W8" s="898"/>
      <c r="X8" s="49"/>
      <c r="Y8" s="78"/>
    </row>
    <row r="9" spans="1:36" ht="15" customHeight="1" x14ac:dyDescent="0.25">
      <c r="A9" s="123" t="str">
        <f ca="1">'Formulario OM'!A9</f>
        <v>SUBÍNDICE</v>
      </c>
      <c r="B9" s="752" t="str">
        <f ca="1">'Formulario OM'!B9</f>
        <v>Descripción</v>
      </c>
      <c r="C9" s="750"/>
      <c r="D9" s="750"/>
      <c r="E9" s="750">
        <f>'Formulario OM'!E9</f>
        <v>0</v>
      </c>
      <c r="F9" s="750"/>
      <c r="G9" s="750"/>
      <c r="H9" s="825"/>
      <c r="I9" s="825"/>
      <c r="J9" s="825"/>
      <c r="K9" s="825"/>
      <c r="L9" s="825"/>
      <c r="M9" s="825"/>
      <c r="N9" s="43"/>
      <c r="O9" s="59"/>
      <c r="P9" s="52"/>
      <c r="Q9" s="52"/>
      <c r="R9" s="43"/>
      <c r="S9" s="43"/>
      <c r="T9" s="43"/>
      <c r="U9" s="43"/>
      <c r="V9" s="897"/>
      <c r="W9" s="897"/>
      <c r="X9" s="53"/>
      <c r="Y9" s="127"/>
      <c r="Z9" s="214">
        <f>Z7+1</f>
        <v>3</v>
      </c>
      <c r="AA9" s="227"/>
      <c r="AB9" s="214">
        <f>AB7+1</f>
        <v>19</v>
      </c>
    </row>
    <row r="10" spans="1:36" ht="6" customHeight="1" thickBot="1" x14ac:dyDescent="0.3">
      <c r="A10" s="13"/>
      <c r="B10" s="45"/>
      <c r="C10" s="46"/>
      <c r="D10" s="46"/>
      <c r="E10" s="46"/>
      <c r="F10" s="46"/>
      <c r="G10" s="47"/>
      <c r="H10" s="460"/>
      <c r="I10" s="48"/>
      <c r="J10" s="48"/>
      <c r="K10" s="48"/>
      <c r="L10" s="48"/>
      <c r="M10" s="48"/>
      <c r="N10" s="48"/>
      <c r="O10" s="48"/>
      <c r="P10" s="48"/>
      <c r="Q10" s="48"/>
      <c r="R10" s="48"/>
      <c r="S10" s="48"/>
      <c r="T10" s="47"/>
      <c r="U10" s="47"/>
      <c r="V10" s="47"/>
      <c r="W10" s="47"/>
      <c r="X10" s="49"/>
      <c r="Y10" s="78"/>
    </row>
    <row r="11" spans="1:36" ht="15" customHeight="1" thickTop="1" x14ac:dyDescent="0.25">
      <c r="A11" s="123" t="str">
        <f ca="1">'Formulario OM'!A11</f>
        <v>SALTO LÍNEA</v>
      </c>
      <c r="B11" s="752" t="str">
        <f ca="1">'Formulario OM'!B11</f>
        <v>Enunciado de la pregunta</v>
      </c>
      <c r="C11" s="750"/>
      <c r="D11" s="750"/>
      <c r="E11" s="750">
        <f>'Formulario OM'!E11</f>
        <v>0</v>
      </c>
      <c r="F11" s="750"/>
      <c r="G11" s="751"/>
      <c r="H11" s="841"/>
      <c r="I11" s="842"/>
      <c r="J11" s="842"/>
      <c r="K11" s="842"/>
      <c r="L11" s="842"/>
      <c r="M11" s="842"/>
      <c r="N11" s="842"/>
      <c r="O11" s="842"/>
      <c r="P11" s="842"/>
      <c r="Q11" s="842"/>
      <c r="R11" s="842"/>
      <c r="S11" s="842"/>
      <c r="T11" s="842"/>
      <c r="U11" s="842"/>
      <c r="V11" s="842"/>
      <c r="W11" s="843"/>
      <c r="X11" s="53"/>
      <c r="Y11" s="127"/>
      <c r="Z11" s="214">
        <f>Z9+1</f>
        <v>4</v>
      </c>
      <c r="AA11" s="227"/>
      <c r="AB11" s="214">
        <f>AB9+1</f>
        <v>20</v>
      </c>
    </row>
    <row r="12" spans="1:36" ht="6" customHeight="1" thickBot="1" x14ac:dyDescent="0.3">
      <c r="A12" s="1"/>
      <c r="B12" s="802"/>
      <c r="C12" s="803"/>
      <c r="D12" s="46"/>
      <c r="E12" s="62"/>
      <c r="F12" s="62"/>
      <c r="G12" s="460"/>
      <c r="H12" s="844"/>
      <c r="I12" s="845"/>
      <c r="J12" s="845"/>
      <c r="K12" s="845"/>
      <c r="L12" s="845"/>
      <c r="M12" s="845"/>
      <c r="N12" s="845"/>
      <c r="O12" s="845"/>
      <c r="P12" s="845"/>
      <c r="Q12" s="845"/>
      <c r="R12" s="845"/>
      <c r="S12" s="845"/>
      <c r="T12" s="845"/>
      <c r="U12" s="845"/>
      <c r="V12" s="845"/>
      <c r="W12" s="846"/>
      <c r="X12" s="49"/>
      <c r="Y12" s="78"/>
    </row>
    <row r="13" spans="1:36" ht="15" customHeight="1" x14ac:dyDescent="0.25">
      <c r="A13" s="123" t="str">
        <f ca="1">'Formulario OM'!A13</f>
        <v>CONCATENAR</v>
      </c>
      <c r="B13" s="802"/>
      <c r="C13" s="803"/>
      <c r="D13" s="956" t="str">
        <f>GENERAL!C11</f>
        <v>Moodle
 Editor.
(HTML)</v>
      </c>
      <c r="E13" s="956"/>
      <c r="F13" s="956"/>
      <c r="G13" s="956"/>
      <c r="H13" s="844"/>
      <c r="I13" s="845"/>
      <c r="J13" s="845"/>
      <c r="K13" s="845"/>
      <c r="L13" s="845"/>
      <c r="M13" s="845"/>
      <c r="N13" s="845"/>
      <c r="O13" s="845"/>
      <c r="P13" s="845"/>
      <c r="Q13" s="845"/>
      <c r="R13" s="845"/>
      <c r="S13" s="845"/>
      <c r="T13" s="845"/>
      <c r="U13" s="845"/>
      <c r="V13" s="845"/>
      <c r="W13" s="846"/>
      <c r="X13" s="53"/>
      <c r="Y13" s="127"/>
      <c r="Z13" s="214">
        <f>Z11+1</f>
        <v>5</v>
      </c>
      <c r="AA13" s="227"/>
      <c r="AB13" s="214">
        <f>AB11+1</f>
        <v>21</v>
      </c>
    </row>
    <row r="14" spans="1:36" ht="6" customHeight="1" x14ac:dyDescent="0.25">
      <c r="B14" s="802"/>
      <c r="C14" s="803"/>
      <c r="D14" s="46"/>
      <c r="E14" s="62"/>
      <c r="F14" s="62"/>
      <c r="G14" s="801"/>
      <c r="H14" s="844"/>
      <c r="I14" s="845"/>
      <c r="J14" s="845"/>
      <c r="K14" s="845"/>
      <c r="L14" s="845"/>
      <c r="M14" s="845"/>
      <c r="N14" s="845"/>
      <c r="O14" s="845"/>
      <c r="P14" s="845"/>
      <c r="Q14" s="845"/>
      <c r="R14" s="845"/>
      <c r="S14" s="845"/>
      <c r="T14" s="845"/>
      <c r="U14" s="845"/>
      <c r="V14" s="845"/>
      <c r="W14" s="846"/>
      <c r="X14" s="49"/>
      <c r="Y14" s="78"/>
    </row>
    <row r="15" spans="1:36" ht="15" customHeight="1" thickBot="1" x14ac:dyDescent="0.3">
      <c r="A15" s="123" t="str">
        <f ca="1">'Formulario OM'!A15</f>
        <v>NEGRITA</v>
      </c>
      <c r="B15" s="798"/>
      <c r="C15" s="799"/>
      <c r="D15" s="799"/>
      <c r="E15" s="799"/>
      <c r="F15" s="799"/>
      <c r="G15" s="801"/>
      <c r="H15" s="847"/>
      <c r="I15" s="848"/>
      <c r="J15" s="848"/>
      <c r="K15" s="848"/>
      <c r="L15" s="848"/>
      <c r="M15" s="848"/>
      <c r="N15" s="848"/>
      <c r="O15" s="848"/>
      <c r="P15" s="848"/>
      <c r="Q15" s="848"/>
      <c r="R15" s="848"/>
      <c r="S15" s="848"/>
      <c r="T15" s="848"/>
      <c r="U15" s="848"/>
      <c r="V15" s="848"/>
      <c r="W15" s="849"/>
      <c r="X15" s="53"/>
      <c r="Y15" s="127"/>
      <c r="Z15" s="214">
        <f>Z13+1</f>
        <v>6</v>
      </c>
      <c r="AA15" s="227"/>
      <c r="AB15" s="214">
        <f>AB13+1</f>
        <v>22</v>
      </c>
    </row>
    <row r="16" spans="1:36" ht="6" customHeight="1" thickTop="1" x14ac:dyDescent="0.25">
      <c r="B16" s="45"/>
      <c r="C16" s="46"/>
      <c r="D16" s="46"/>
      <c r="E16" s="46"/>
      <c r="F16" s="46"/>
      <c r="G16" s="801"/>
      <c r="H16" s="47"/>
      <c r="I16" s="48"/>
      <c r="J16" s="48"/>
      <c r="K16" s="48"/>
      <c r="L16" s="48"/>
      <c r="M16" s="48"/>
      <c r="N16" s="48"/>
      <c r="O16" s="48"/>
      <c r="P16" s="48"/>
      <c r="Q16" s="48"/>
      <c r="R16" s="48"/>
      <c r="S16" s="48"/>
      <c r="T16" s="47"/>
      <c r="U16" s="47"/>
      <c r="V16" s="47"/>
      <c r="W16" s="47"/>
      <c r="X16" s="49"/>
      <c r="Y16" s="78"/>
    </row>
    <row r="17" spans="1:28" ht="15" customHeight="1" x14ac:dyDescent="0.25">
      <c r="A17" s="123" t="str">
        <f ca="1">'Formulario OM'!A17</f>
        <v>ESPACIOS (+1)</v>
      </c>
      <c r="B17" s="752" t="str">
        <f ca="1">F38</f>
        <v>Formato de la Respuesta</v>
      </c>
      <c r="C17" s="945"/>
      <c r="D17" s="945"/>
      <c r="E17" s="945"/>
      <c r="F17" s="945"/>
      <c r="G17" s="945"/>
      <c r="H17" s="942"/>
      <c r="I17" s="942"/>
      <c r="J17" s="942"/>
      <c r="K17" s="942"/>
      <c r="L17" s="942"/>
      <c r="M17" s="942"/>
      <c r="N17" s="942"/>
      <c r="O17" s="942"/>
      <c r="P17" s="48"/>
      <c r="Q17" s="48"/>
      <c r="R17" s="136"/>
      <c r="S17" s="136"/>
      <c r="T17" s="47"/>
      <c r="U17" s="47"/>
      <c r="V17" s="47"/>
      <c r="W17" s="178"/>
      <c r="X17" s="53"/>
      <c r="Y17" s="127"/>
      <c r="Z17" s="214">
        <f>Z15+1</f>
        <v>7</v>
      </c>
      <c r="AA17" s="227"/>
      <c r="AB17" s="214">
        <f>AB15+1</f>
        <v>23</v>
      </c>
    </row>
    <row r="18" spans="1:2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ht="15" customHeight="1" x14ac:dyDescent="0.25">
      <c r="A19" s="123" t="str">
        <f ca="1">'Formulario OM'!A19</f>
        <v>TEXTO ROJO</v>
      </c>
      <c r="B19" s="752" t="str">
        <f ca="1">F43</f>
        <v>Requerir texto</v>
      </c>
      <c r="C19" s="945"/>
      <c r="D19" s="945"/>
      <c r="E19" s="945"/>
      <c r="F19" s="945"/>
      <c r="G19" s="945"/>
      <c r="H19" s="943"/>
      <c r="I19" s="943"/>
      <c r="J19" s="943"/>
      <c r="K19" s="943"/>
      <c r="L19" s="943"/>
      <c r="M19" s="943"/>
      <c r="N19" s="943"/>
      <c r="O19" s="943"/>
      <c r="P19" s="750" t="str">
        <f ca="1">S38</f>
        <v>Tamaño de la caja de entrada</v>
      </c>
      <c r="Q19" s="945"/>
      <c r="R19" s="945"/>
      <c r="S19" s="945"/>
      <c r="T19" s="945"/>
      <c r="U19" s="467"/>
      <c r="V19" s="940" t="str">
        <f ca="1">S39</f>
        <v>líneas</v>
      </c>
      <c r="W19" s="941"/>
      <c r="X19" s="53"/>
      <c r="Y19" s="127"/>
      <c r="Z19" s="214">
        <f>Z17+1</f>
        <v>8</v>
      </c>
      <c r="AA19" s="227"/>
      <c r="AB19" s="214">
        <f>AB17+1</f>
        <v>24</v>
      </c>
    </row>
    <row r="20" spans="1:2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x14ac:dyDescent="0.25">
      <c r="A21" s="123" t="str">
        <f ca="1">'Formulario OM'!A21</f>
        <v>TEXTO AZUL</v>
      </c>
      <c r="B21" s="752" t="str">
        <f ca="1">F45</f>
        <v>Permitir archivos adjuntos</v>
      </c>
      <c r="C21" s="945"/>
      <c r="D21" s="945"/>
      <c r="E21" s="945"/>
      <c r="F21" s="945"/>
      <c r="G21" s="945"/>
      <c r="H21" s="944"/>
      <c r="I21" s="944"/>
      <c r="J21" s="750" t="str">
        <f ca="1">F50</f>
        <v>Archivos adjuntos requeridos</v>
      </c>
      <c r="K21" s="945"/>
      <c r="L21" s="945"/>
      <c r="M21" s="945"/>
      <c r="N21" s="945"/>
      <c r="O21" s="945"/>
      <c r="P21" s="945"/>
      <c r="Q21" s="943"/>
      <c r="R21" s="943"/>
      <c r="S21" s="943"/>
      <c r="T21" s="943"/>
      <c r="U21" s="943"/>
      <c r="V21" s="943"/>
      <c r="W21" s="943"/>
      <c r="X21" s="53"/>
      <c r="Y21" s="127"/>
      <c r="Z21" s="214">
        <f>Z19+1</f>
        <v>9</v>
      </c>
      <c r="AA21" s="227"/>
      <c r="AB21" s="214">
        <f>AB19+1</f>
        <v>25</v>
      </c>
    </row>
    <row r="22" spans="1:2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ht="15" customHeight="1" thickTop="1" x14ac:dyDescent="0.25">
      <c r="A23" s="123" t="str">
        <f ca="1">'Formulario OM'!A23</f>
        <v>OTRO COLOR</v>
      </c>
      <c r="B23" s="752" t="str">
        <f ca="1">S40</f>
        <v>Plantilla de Respuesta</v>
      </c>
      <c r="C23" s="945"/>
      <c r="D23" s="945"/>
      <c r="E23" s="945"/>
      <c r="F23" s="945"/>
      <c r="G23" s="805"/>
      <c r="H23" s="947"/>
      <c r="I23" s="948"/>
      <c r="J23" s="948"/>
      <c r="K23" s="948"/>
      <c r="L23" s="948"/>
      <c r="M23" s="948"/>
      <c r="N23" s="948"/>
      <c r="O23" s="948"/>
      <c r="P23" s="948"/>
      <c r="Q23" s="948"/>
      <c r="R23" s="948"/>
      <c r="S23" s="948"/>
      <c r="T23" s="948"/>
      <c r="U23" s="948"/>
      <c r="V23" s="948"/>
      <c r="W23" s="949"/>
      <c r="X23" s="53"/>
      <c r="Y23" s="127"/>
      <c r="Z23" s="214">
        <f>Z21+1</f>
        <v>10</v>
      </c>
      <c r="AA23" s="227"/>
      <c r="AB23" s="214">
        <f>AB21+1</f>
        <v>26</v>
      </c>
    </row>
    <row r="24" spans="1:28" ht="6" customHeight="1" thickBot="1" x14ac:dyDescent="0.3">
      <c r="B24" s="50"/>
      <c r="C24" s="51"/>
      <c r="D24" s="51"/>
      <c r="E24" s="51"/>
      <c r="F24" s="51"/>
      <c r="G24" s="51"/>
      <c r="H24" s="950"/>
      <c r="I24" s="951"/>
      <c r="J24" s="951"/>
      <c r="K24" s="951"/>
      <c r="L24" s="951"/>
      <c r="M24" s="951"/>
      <c r="N24" s="951"/>
      <c r="O24" s="951"/>
      <c r="P24" s="951"/>
      <c r="Q24" s="951"/>
      <c r="R24" s="951"/>
      <c r="S24" s="951"/>
      <c r="T24" s="951"/>
      <c r="U24" s="951"/>
      <c r="V24" s="951"/>
      <c r="W24" s="952"/>
      <c r="X24" s="53"/>
      <c r="Y24" s="3"/>
      <c r="Z24" s="11"/>
    </row>
    <row r="25" spans="1:28" ht="15" customHeight="1" thickBot="1" x14ac:dyDescent="0.3">
      <c r="A25" s="822" t="str">
        <f ca="1">'Formulario OM'!A25</f>
        <v>INSERTAR
IMÁGENES</v>
      </c>
      <c r="B25" s="50"/>
      <c r="C25" s="51"/>
      <c r="D25" s="51"/>
      <c r="E25" s="51"/>
      <c r="F25" s="51"/>
      <c r="G25" s="51"/>
      <c r="H25" s="953"/>
      <c r="I25" s="954"/>
      <c r="J25" s="954"/>
      <c r="K25" s="954"/>
      <c r="L25" s="954"/>
      <c r="M25" s="954"/>
      <c r="N25" s="954"/>
      <c r="O25" s="954"/>
      <c r="P25" s="954"/>
      <c r="Q25" s="954"/>
      <c r="R25" s="954"/>
      <c r="S25" s="954"/>
      <c r="T25" s="954"/>
      <c r="U25" s="954"/>
      <c r="V25" s="954"/>
      <c r="W25" s="955"/>
      <c r="X25" s="53"/>
      <c r="Y25" s="127"/>
      <c r="Z25" s="214">
        <f>Z23+1</f>
        <v>11</v>
      </c>
      <c r="AA25" s="227"/>
      <c r="AB25" s="214">
        <f>AB23+1</f>
        <v>27</v>
      </c>
    </row>
    <row r="26" spans="1:28" ht="6" customHeight="1" thickTop="1" thickBot="1" x14ac:dyDescent="0.3">
      <c r="A26" s="823"/>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ht="15" customHeight="1" thickTop="1" thickBot="1" x14ac:dyDescent="0.3">
      <c r="A27" s="824"/>
      <c r="B27" s="752" t="str">
        <f ca="1">S41</f>
        <v>Información para el evaluador</v>
      </c>
      <c r="C27" s="945"/>
      <c r="D27" s="945"/>
      <c r="E27" s="945"/>
      <c r="F27" s="945"/>
      <c r="G27" s="805"/>
      <c r="H27" s="947"/>
      <c r="I27" s="948"/>
      <c r="J27" s="948"/>
      <c r="K27" s="948"/>
      <c r="L27" s="948"/>
      <c r="M27" s="948"/>
      <c r="N27" s="948"/>
      <c r="O27" s="948"/>
      <c r="P27" s="948"/>
      <c r="Q27" s="948"/>
      <c r="R27" s="948"/>
      <c r="S27" s="948"/>
      <c r="T27" s="948"/>
      <c r="U27" s="948"/>
      <c r="V27" s="948"/>
      <c r="W27" s="949"/>
      <c r="X27" s="53"/>
      <c r="Y27" s="127"/>
      <c r="Z27" s="214">
        <f>Z25+1</f>
        <v>12</v>
      </c>
      <c r="AA27" s="227"/>
      <c r="AB27" s="214">
        <f>AB25+1</f>
        <v>28</v>
      </c>
    </row>
    <row r="28" spans="1:28" ht="6" customHeight="1" thickBot="1" x14ac:dyDescent="0.3">
      <c r="B28" s="50"/>
      <c r="C28" s="54"/>
      <c r="D28" s="54"/>
      <c r="E28" s="54"/>
      <c r="F28" s="54"/>
      <c r="G28" s="51"/>
      <c r="H28" s="950"/>
      <c r="I28" s="951"/>
      <c r="J28" s="951"/>
      <c r="K28" s="951"/>
      <c r="L28" s="951"/>
      <c r="M28" s="951"/>
      <c r="N28" s="951"/>
      <c r="O28" s="951"/>
      <c r="P28" s="951"/>
      <c r="Q28" s="951"/>
      <c r="R28" s="951"/>
      <c r="S28" s="951"/>
      <c r="T28" s="951"/>
      <c r="U28" s="951"/>
      <c r="V28" s="951"/>
      <c r="W28" s="952"/>
      <c r="X28" s="53"/>
      <c r="Y28" s="78"/>
      <c r="Z28" s="11"/>
    </row>
    <row r="29" spans="1:28" ht="15" customHeight="1" thickBot="1" x14ac:dyDescent="0.3">
      <c r="A29" s="822" t="str">
        <f ca="1">'Formulario OM'!A29</f>
        <v>USAR DATOS VARIABLES</v>
      </c>
      <c r="B29" s="50"/>
      <c r="C29" s="51"/>
      <c r="D29" s="51"/>
      <c r="E29" s="54"/>
      <c r="F29" s="136"/>
      <c r="G29" s="61">
        <f>'Datos OM'!AF1</f>
        <v>0</v>
      </c>
      <c r="H29" s="953"/>
      <c r="I29" s="954"/>
      <c r="J29" s="954"/>
      <c r="K29" s="954"/>
      <c r="L29" s="954"/>
      <c r="M29" s="954"/>
      <c r="N29" s="954"/>
      <c r="O29" s="954"/>
      <c r="P29" s="954"/>
      <c r="Q29" s="954"/>
      <c r="R29" s="954"/>
      <c r="S29" s="954"/>
      <c r="T29" s="954"/>
      <c r="U29" s="954"/>
      <c r="V29" s="954"/>
      <c r="W29" s="955"/>
      <c r="X29" s="113"/>
      <c r="Y29" s="127"/>
      <c r="Z29" s="214">
        <f>Z27+1</f>
        <v>13</v>
      </c>
      <c r="AA29" s="227"/>
      <c r="AB29" s="214">
        <f>AB27+1</f>
        <v>29</v>
      </c>
    </row>
    <row r="30" spans="1:28" ht="6" customHeight="1" thickTop="1" x14ac:dyDescent="0.25">
      <c r="A30" s="823"/>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24"/>
      <c r="B31" s="50"/>
      <c r="C31" s="51"/>
      <c r="D31" s="51"/>
      <c r="E31" s="61"/>
      <c r="F31" s="62"/>
      <c r="G31" s="136"/>
      <c r="H31" s="179"/>
      <c r="I31" s="179"/>
      <c r="J31" s="179"/>
      <c r="K31" s="179"/>
      <c r="L31" s="179"/>
      <c r="M31" s="179"/>
      <c r="N31" s="179"/>
      <c r="O31" s="179"/>
      <c r="P31" s="179"/>
      <c r="Q31" s="179"/>
      <c r="R31" s="112"/>
      <c r="S31" s="837"/>
      <c r="T31" s="837"/>
      <c r="U31" s="837"/>
      <c r="V31" s="837"/>
      <c r="W31" s="837"/>
      <c r="X31" s="838"/>
      <c r="Y31" s="127"/>
      <c r="Z31" s="214">
        <f>Z29+1</f>
        <v>14</v>
      </c>
      <c r="AA31" s="227"/>
      <c r="AB31" s="214">
        <f>AB29+1</f>
        <v>30</v>
      </c>
    </row>
    <row r="32" spans="1:28" ht="6" customHeight="1" x14ac:dyDescent="0.25">
      <c r="A32" s="124"/>
      <c r="B32" s="50"/>
      <c r="C32" s="821" t="s">
        <v>131</v>
      </c>
      <c r="D32" s="821"/>
      <c r="E32" s="61"/>
      <c r="F32" s="62"/>
      <c r="G32" s="61"/>
      <c r="H32" s="61"/>
      <c r="I32" s="61"/>
      <c r="J32" s="174"/>
      <c r="K32" s="174"/>
      <c r="L32" s="174"/>
      <c r="M32" s="61"/>
      <c r="N32" s="174"/>
      <c r="O32" s="174"/>
      <c r="P32" s="174"/>
      <c r="Q32" s="174"/>
      <c r="R32" s="112"/>
      <c r="S32" s="837"/>
      <c r="T32" s="837"/>
      <c r="U32" s="837"/>
      <c r="V32" s="837"/>
      <c r="W32" s="837"/>
      <c r="X32" s="838"/>
      <c r="Y32" s="78"/>
    </row>
    <row r="33" spans="1:29" ht="15" customHeight="1" x14ac:dyDescent="0.25">
      <c r="A33" s="123" t="str">
        <f ca="1">'Formulario OM'!A33</f>
        <v>ACTIVAR</v>
      </c>
      <c r="B33" s="50"/>
      <c r="C33" s="821"/>
      <c r="D33" s="821"/>
      <c r="E33" s="61"/>
      <c r="F33" s="175"/>
      <c r="G33" s="946"/>
      <c r="H33" s="946"/>
      <c r="I33" s="946"/>
      <c r="J33" s="946"/>
      <c r="K33" s="946"/>
      <c r="L33" s="175"/>
      <c r="M33" s="946"/>
      <c r="N33" s="946"/>
      <c r="O33" s="946"/>
      <c r="P33" s="946"/>
      <c r="Q33" s="946"/>
      <c r="R33" s="112"/>
      <c r="S33" s="837"/>
      <c r="T33" s="837"/>
      <c r="U33" s="837"/>
      <c r="V33" s="837"/>
      <c r="W33" s="837"/>
      <c r="X33" s="838"/>
      <c r="Y33" s="127"/>
      <c r="Z33" s="214">
        <f>Z31+1</f>
        <v>15</v>
      </c>
      <c r="AA33" s="227"/>
      <c r="AB33" s="214">
        <f>AB31+1</f>
        <v>31</v>
      </c>
    </row>
    <row r="34" spans="1:29" ht="6" customHeight="1" thickBot="1" x14ac:dyDescent="0.3">
      <c r="A34" s="1"/>
      <c r="B34" s="50"/>
      <c r="C34" s="821"/>
      <c r="D34" s="821"/>
      <c r="E34" s="61"/>
      <c r="F34" s="62"/>
      <c r="G34" s="177"/>
      <c r="H34" s="177"/>
      <c r="I34" s="177"/>
      <c r="J34" s="176"/>
      <c r="K34" s="176"/>
      <c r="L34" s="176"/>
      <c r="M34" s="177"/>
      <c r="N34" s="176"/>
      <c r="O34" s="176"/>
      <c r="P34" s="176"/>
      <c r="Q34" s="176"/>
      <c r="R34" s="112"/>
      <c r="S34" s="837"/>
      <c r="T34" s="837"/>
      <c r="U34" s="837"/>
      <c r="V34" s="837"/>
      <c r="W34" s="837"/>
      <c r="X34" s="838"/>
      <c r="Y34" s="78"/>
    </row>
    <row r="35" spans="1:29" ht="15" customHeight="1" x14ac:dyDescent="0.25">
      <c r="A35" s="123" t="str">
        <f ca="1">'Formulario OM'!A35</f>
        <v>DESACTIVAR</v>
      </c>
      <c r="B35" s="50"/>
      <c r="C35" s="821"/>
      <c r="D35" s="821"/>
      <c r="E35" s="61"/>
      <c r="F35" s="175"/>
      <c r="G35" s="946"/>
      <c r="H35" s="946"/>
      <c r="I35" s="946"/>
      <c r="J35" s="946"/>
      <c r="K35" s="946"/>
      <c r="L35" s="175"/>
      <c r="M35" s="946"/>
      <c r="N35" s="946"/>
      <c r="O35" s="946"/>
      <c r="P35" s="946"/>
      <c r="Q35" s="946"/>
      <c r="R35" s="112"/>
      <c r="S35" s="837"/>
      <c r="T35" s="837"/>
      <c r="U35" s="837"/>
      <c r="V35" s="837"/>
      <c r="W35" s="837"/>
      <c r="X35" s="838"/>
      <c r="Y35" s="127"/>
      <c r="Z35" s="214">
        <f>Z33+1</f>
        <v>16</v>
      </c>
      <c r="AA35" s="227"/>
      <c r="AB35" s="214">
        <f>AB33+1</f>
        <v>32</v>
      </c>
    </row>
    <row r="36" spans="1:29" ht="9.9499999999999993" customHeight="1" thickBot="1" x14ac:dyDescent="0.3">
      <c r="A36" s="470" t="str">
        <f>IF(AB2&gt;0,AB2,"")</f>
        <v/>
      </c>
      <c r="B36" s="228"/>
      <c r="C36" s="248" t="str">
        <f>Version</f>
        <v xml:space="preserve">   V - 7.1 </v>
      </c>
      <c r="D36" s="57"/>
      <c r="E36" s="57"/>
      <c r="F36" s="148"/>
      <c r="G36" s="57"/>
      <c r="H36" s="57"/>
      <c r="I36" s="57"/>
      <c r="J36" s="57"/>
      <c r="K36" s="57"/>
      <c r="L36" s="57"/>
      <c r="M36" s="57"/>
      <c r="N36" s="57"/>
      <c r="O36" s="57"/>
      <c r="P36" s="57"/>
      <c r="Q36" s="57"/>
      <c r="R36" s="114"/>
      <c r="S36" s="839"/>
      <c r="T36" s="839"/>
      <c r="U36" s="839"/>
      <c r="V36" s="839"/>
      <c r="W36" s="839"/>
      <c r="X36" s="840"/>
      <c r="Y36" s="78"/>
    </row>
    <row r="37" spans="1:29" s="2" customFormat="1" ht="15.75" hidden="1" customHeight="1" thickTop="1" x14ac:dyDescent="0.25">
      <c r="G37" s="42">
        <v>701</v>
      </c>
      <c r="M37" s="216" t="b">
        <v>1</v>
      </c>
      <c r="N37" s="42" t="b">
        <f>Centrar_Tabla</f>
        <v>0</v>
      </c>
      <c r="Y37" s="4"/>
      <c r="AC37"/>
    </row>
    <row r="38" spans="1:29" s="2" customFormat="1" ht="15" hidden="1" customHeight="1" x14ac:dyDescent="0.25">
      <c r="A38" s="4"/>
      <c r="B38" s="195" t="s">
        <v>189</v>
      </c>
      <c r="C38" s="12"/>
      <c r="D38" s="12"/>
      <c r="E38" s="12"/>
      <c r="F38" s="196" t="str">
        <f ca="1">INDIRECT("Z_EN_"&amp;B38&amp;"_"&amp;IDIOMA)</f>
        <v>Formato de la Respuesta</v>
      </c>
      <c r="G38" s="185" t="s">
        <v>197</v>
      </c>
      <c r="H38" s="180" t="str">
        <f ca="1">INDIRECT("Z_EN_"&amp;G38&amp;"_"&amp;IDIOMA)</f>
        <v>Editor HTML</v>
      </c>
      <c r="I38" s="180"/>
      <c r="J38" s="200" t="s">
        <v>1015</v>
      </c>
      <c r="K38" s="180"/>
      <c r="L38" s="180"/>
      <c r="M38" s="180"/>
      <c r="N38" s="180"/>
      <c r="O38" s="181"/>
      <c r="P38" s="2">
        <v>5</v>
      </c>
      <c r="R38" s="198" t="s">
        <v>191</v>
      </c>
      <c r="S38" s="4" t="str">
        <f ca="1">INDIRECT("Z_EN_"&amp;R38&amp;"_"&amp;IDIOMA)</f>
        <v>Tamaño de la caja de entrada</v>
      </c>
      <c r="Y38" s="4"/>
      <c r="AC38"/>
    </row>
    <row r="39" spans="1:29" s="2" customFormat="1" ht="15" hidden="1" customHeight="1" x14ac:dyDescent="0.25">
      <c r="A39" s="4"/>
      <c r="G39" s="186" t="s">
        <v>198</v>
      </c>
      <c r="H39" s="4" t="str">
        <f t="shared" ref="H39:H44" ca="1" si="0">INDIRECT("Z_EN_"&amp;G39&amp;"_"&amp;IDIOMA)</f>
        <v>Editor HTML con selector de archivos</v>
      </c>
      <c r="I39" s="4"/>
      <c r="J39" s="201" t="s">
        <v>1016</v>
      </c>
      <c r="K39" s="4"/>
      <c r="L39" s="4"/>
      <c r="M39" s="4"/>
      <c r="N39" s="4"/>
      <c r="O39" s="182"/>
      <c r="P39" s="2">
        <v>10</v>
      </c>
      <c r="R39" s="198" t="s">
        <v>192</v>
      </c>
      <c r="S39" s="4" t="str">
        <f ca="1">INDIRECT("Z_EN_"&amp;R39&amp;"_"&amp;IDIOMA)</f>
        <v>líneas</v>
      </c>
      <c r="Y39" s="4"/>
      <c r="AC39"/>
    </row>
    <row r="40" spans="1:29" s="2" customFormat="1" ht="15" hidden="1" customHeight="1" x14ac:dyDescent="0.25">
      <c r="A40" s="4"/>
      <c r="G40" s="186" t="s">
        <v>199</v>
      </c>
      <c r="H40" s="4" t="str">
        <f t="shared" ca="1" si="0"/>
        <v>Texto sin formato</v>
      </c>
      <c r="I40" s="4"/>
      <c r="J40" s="201" t="s">
        <v>1017</v>
      </c>
      <c r="K40" s="4"/>
      <c r="L40" s="4"/>
      <c r="M40" s="4"/>
      <c r="N40" s="4"/>
      <c r="O40" s="182"/>
      <c r="P40" s="2">
        <v>15</v>
      </c>
      <c r="R40" s="198" t="s">
        <v>195</v>
      </c>
      <c r="S40" s="4" t="str">
        <f ca="1">INDIRECT("Z_EN_"&amp;R40&amp;"_"&amp;IDIOMA)</f>
        <v>Plantilla de Respuesta</v>
      </c>
      <c r="Y40" s="4"/>
      <c r="AC40"/>
    </row>
    <row r="41" spans="1:29" s="2" customFormat="1" ht="15.75" hidden="1" customHeight="1" x14ac:dyDescent="0.25">
      <c r="A41" s="128"/>
      <c r="G41" s="186" t="s">
        <v>200</v>
      </c>
      <c r="H41" s="4" t="str">
        <f t="shared" ca="1" si="0"/>
        <v>Texto sin formato, tipografía monoespaciada</v>
      </c>
      <c r="I41" s="4"/>
      <c r="J41" s="201" t="s">
        <v>1018</v>
      </c>
      <c r="K41" s="4"/>
      <c r="L41" s="4"/>
      <c r="M41" s="4"/>
      <c r="N41" s="4"/>
      <c r="O41" s="182"/>
      <c r="P41" s="2">
        <v>20</v>
      </c>
      <c r="R41" s="198" t="s">
        <v>196</v>
      </c>
      <c r="S41" s="4" t="str">
        <f ca="1">INDIRECT("Z_EN_"&amp;R41&amp;"_"&amp;IDIOMA)</f>
        <v>Información para el evaluador</v>
      </c>
      <c r="Y41" s="4"/>
      <c r="AC41"/>
    </row>
    <row r="42" spans="1:29" s="2" customFormat="1" ht="15" hidden="1" customHeight="1" x14ac:dyDescent="0.25">
      <c r="A42" s="4"/>
      <c r="G42" s="186" t="s">
        <v>201</v>
      </c>
      <c r="H42" s="4" t="str">
        <f t="shared" ca="1" si="0"/>
        <v>Sin texto</v>
      </c>
      <c r="I42" s="4"/>
      <c r="J42" s="201" t="s">
        <v>1019</v>
      </c>
      <c r="K42" s="4"/>
      <c r="L42" s="4"/>
      <c r="M42" s="4"/>
      <c r="N42" s="4"/>
      <c r="O42" s="182"/>
      <c r="P42" s="2">
        <v>25</v>
      </c>
      <c r="Y42" s="4"/>
      <c r="AC42"/>
    </row>
    <row r="43" spans="1:29" s="2" customFormat="1" ht="15" hidden="1" customHeight="1" x14ac:dyDescent="0.25">
      <c r="A43" s="4"/>
      <c r="B43" s="197" t="s">
        <v>190</v>
      </c>
      <c r="F43" s="196" t="str">
        <f ca="1">INDIRECT("Z_EN_"&amp;B43&amp;"_"&amp;IDIOMA)</f>
        <v>Requerir texto</v>
      </c>
      <c r="G43" s="185" t="s">
        <v>202</v>
      </c>
      <c r="H43" s="180" t="str">
        <f t="shared" ca="1" si="0"/>
        <v>Requerir al estudiante que introduzca texto</v>
      </c>
      <c r="I43" s="180"/>
      <c r="J43" s="200">
        <v>1</v>
      </c>
      <c r="K43" s="180"/>
      <c r="L43" s="180"/>
      <c r="M43" s="180"/>
      <c r="N43" s="180"/>
      <c r="O43" s="181"/>
      <c r="P43" s="2">
        <v>30</v>
      </c>
      <c r="Y43" s="4"/>
      <c r="AC43"/>
    </row>
    <row r="44" spans="1:29" s="2" customFormat="1" ht="15" hidden="1" customHeight="1" x14ac:dyDescent="0.25">
      <c r="A44" s="4"/>
      <c r="G44" s="187" t="s">
        <v>203</v>
      </c>
      <c r="H44" s="183" t="str">
        <f t="shared" ca="1" si="0"/>
        <v>El texto es opcional</v>
      </c>
      <c r="I44" s="183"/>
      <c r="J44" s="202">
        <v>0</v>
      </c>
      <c r="K44" s="183"/>
      <c r="L44" s="183"/>
      <c r="M44" s="183"/>
      <c r="N44" s="183"/>
      <c r="O44" s="184"/>
      <c r="P44" s="2">
        <v>35</v>
      </c>
      <c r="Y44" s="4"/>
      <c r="AC44"/>
    </row>
    <row r="45" spans="1:29" s="2" customFormat="1" ht="15" hidden="1" customHeight="1" x14ac:dyDescent="0.25">
      <c r="A45" s="4"/>
      <c r="B45" s="197" t="s">
        <v>193</v>
      </c>
      <c r="F45" s="196" t="str">
        <f ca="1">INDIRECT("Z_EN_"&amp;B45&amp;"_"&amp;IDIOMA)</f>
        <v>Permitir archivos adjuntos</v>
      </c>
      <c r="G45" s="190">
        <v>16</v>
      </c>
      <c r="H45" s="189" t="s">
        <v>933</v>
      </c>
      <c r="I45" s="180"/>
      <c r="J45" s="200">
        <v>0</v>
      </c>
      <c r="K45" s="180"/>
      <c r="L45" s="180"/>
      <c r="M45" s="180"/>
      <c r="N45" s="180"/>
      <c r="O45" s="181"/>
      <c r="P45" s="2">
        <v>40</v>
      </c>
      <c r="Y45" s="4"/>
      <c r="AC45"/>
    </row>
    <row r="46" spans="1:29" s="2" customFormat="1" ht="15" hidden="1" customHeight="1" x14ac:dyDescent="0.25">
      <c r="B46" s="197"/>
      <c r="F46" s="196"/>
      <c r="G46" s="191"/>
      <c r="H46" s="188">
        <v>1</v>
      </c>
      <c r="I46" s="4"/>
      <c r="J46" s="201">
        <v>1</v>
      </c>
      <c r="K46" s="4"/>
      <c r="L46" s="4"/>
      <c r="M46" s="4"/>
      <c r="N46" s="4"/>
      <c r="O46" s="182"/>
      <c r="Y46" s="4"/>
      <c r="AC46"/>
    </row>
    <row r="47" spans="1:29" s="2" customFormat="1" ht="15" hidden="1" customHeight="1" x14ac:dyDescent="0.25">
      <c r="A47"/>
      <c r="F47" s="192"/>
      <c r="G47" s="191"/>
      <c r="H47" s="188">
        <v>2</v>
      </c>
      <c r="I47" s="4"/>
      <c r="J47" s="201">
        <v>2</v>
      </c>
      <c r="K47" s="4"/>
      <c r="L47" s="4"/>
      <c r="M47" s="4"/>
      <c r="N47" s="4"/>
      <c r="O47" s="182"/>
      <c r="Y47" s="4"/>
      <c r="AC47"/>
    </row>
    <row r="48" spans="1:29" s="2" customFormat="1" ht="15" hidden="1" customHeight="1" x14ac:dyDescent="0.25">
      <c r="A48"/>
      <c r="F48" s="192"/>
      <c r="G48" s="191"/>
      <c r="H48" s="188">
        <v>3</v>
      </c>
      <c r="I48" s="4"/>
      <c r="J48" s="201">
        <v>3</v>
      </c>
      <c r="K48" s="4"/>
      <c r="L48" s="4"/>
      <c r="M48" s="4"/>
      <c r="N48" s="4"/>
      <c r="O48" s="182"/>
      <c r="Y48" s="4"/>
      <c r="AC48"/>
    </row>
    <row r="49" spans="1:29" s="2" customFormat="1" ht="15" hidden="1" customHeight="1" x14ac:dyDescent="0.25">
      <c r="A49"/>
      <c r="F49" s="192"/>
      <c r="G49" s="186">
        <v>17</v>
      </c>
      <c r="H49" s="4" t="str">
        <f ca="1">INDIRECT("Z_EN_"&amp;G49&amp;"_"&amp;IDIOMA)</f>
        <v>Sin límites</v>
      </c>
      <c r="I49" s="4"/>
      <c r="J49" s="201">
        <v>-1</v>
      </c>
      <c r="K49" s="4"/>
      <c r="L49" s="4"/>
      <c r="M49" s="4"/>
      <c r="N49" s="4"/>
      <c r="O49" s="182"/>
      <c r="Y49" s="4"/>
      <c r="AC49"/>
    </row>
    <row r="50" spans="1:29" s="2" customFormat="1" ht="15" hidden="1" customHeight="1" x14ac:dyDescent="0.25">
      <c r="A50"/>
      <c r="B50" s="197" t="s">
        <v>194</v>
      </c>
      <c r="F50" s="196" t="str">
        <f ca="1">INDIRECT("Z_EN_"&amp;B50&amp;"_"&amp;IDIOMA)</f>
        <v>Archivos adjuntos requeridos</v>
      </c>
      <c r="G50" s="185">
        <v>18</v>
      </c>
      <c r="H50" s="180" t="str">
        <f ca="1">INDIRECT("Z_EN_"&amp;G50&amp;"_"&amp;IDIOMA)</f>
        <v>Los archivos adjuntos son opcionales</v>
      </c>
      <c r="I50" s="180"/>
      <c r="J50" s="200">
        <v>0</v>
      </c>
      <c r="K50" s="180"/>
      <c r="L50" s="180"/>
      <c r="M50" s="180"/>
      <c r="N50" s="180"/>
      <c r="O50" s="181"/>
      <c r="Y50" s="4"/>
      <c r="AC50"/>
    </row>
    <row r="51" spans="1:29" s="2" customFormat="1" ht="15" hidden="1" customHeight="1" x14ac:dyDescent="0.25">
      <c r="A51"/>
      <c r="G51" s="191"/>
      <c r="H51" s="188">
        <v>1</v>
      </c>
      <c r="I51" s="4"/>
      <c r="J51" s="201">
        <v>1</v>
      </c>
      <c r="K51" s="4"/>
      <c r="L51" s="4"/>
      <c r="M51" s="4"/>
      <c r="N51" s="4"/>
      <c r="O51" s="182"/>
      <c r="Y51" s="4"/>
      <c r="AC51"/>
    </row>
    <row r="52" spans="1:29" s="2" customFormat="1" ht="15" hidden="1" customHeight="1" x14ac:dyDescent="0.25">
      <c r="A52"/>
      <c r="G52" s="191"/>
      <c r="H52" s="188">
        <v>2</v>
      </c>
      <c r="I52" s="4"/>
      <c r="J52" s="201">
        <v>2</v>
      </c>
      <c r="K52" s="4"/>
      <c r="L52" s="4"/>
      <c r="M52" s="4"/>
      <c r="N52" s="4"/>
      <c r="O52" s="182"/>
      <c r="Y52" s="4"/>
      <c r="AC52"/>
    </row>
    <row r="53" spans="1:29" s="2" customFormat="1" ht="15" hidden="1" customHeight="1" x14ac:dyDescent="0.25">
      <c r="A53"/>
      <c r="G53" s="194"/>
      <c r="H53" s="193">
        <v>3</v>
      </c>
      <c r="I53" s="183"/>
      <c r="J53" s="202">
        <v>3</v>
      </c>
      <c r="K53" s="183"/>
      <c r="L53" s="183"/>
      <c r="M53" s="183"/>
      <c r="N53" s="183"/>
      <c r="O53" s="184"/>
      <c r="Y53" s="4"/>
      <c r="AC53"/>
    </row>
    <row r="54" spans="1:29" s="2" customFormat="1" ht="5.0999999999999996" customHeight="1" thickTop="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Z784qAzI6X6a6ps+8oQOA59iZcoknFlZZXsLoIWYm8wbE3PD0NWzj6Rox/xaeOR9AZ/PIwsNH+9BnDZm1yn5QA==" saltValue="B6DDhAG0ZuDgQHbuy8l61Q=="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328" priority="11">
      <formula>$H$21="NO"</formula>
    </cfRule>
  </conditionalFormatting>
  <conditionalFormatting sqref="H19 B19 U19:V19 P19">
    <cfRule type="expression" dxfId="327" priority="10">
      <formula>$H$17="Sin texto"</formula>
    </cfRule>
  </conditionalFormatting>
  <conditionalFormatting sqref="H21:I21 Q21">
    <cfRule type="expression" dxfId="326" priority="9">
      <formula>$H$17="Sin texto"</formula>
    </cfRule>
  </conditionalFormatting>
  <conditionalFormatting sqref="H21:I21">
    <cfRule type="expression" dxfId="325" priority="8" stopIfTrue="1">
      <formula>AND($H$21=$H$45,$H$17=$H$42)</formula>
    </cfRule>
  </conditionalFormatting>
  <conditionalFormatting sqref="Q21">
    <cfRule type="expression" dxfId="324" priority="7" stopIfTrue="1">
      <formula>OR(AND($H$17=$H$42,$Q$21=$H$50),IF($H$50&lt;&gt;$Q$21,$Q$21&gt;$H$21))</formula>
    </cfRule>
  </conditionalFormatting>
  <conditionalFormatting sqref="D22:W22 H23:W23 B23 D24:W26 D28:W30 H27:W27 B27">
    <cfRule type="expression" dxfId="323" priority="6">
      <formula>$H$17=$H$42</formula>
    </cfRule>
  </conditionalFormatting>
  <conditionalFormatting sqref="Y2">
    <cfRule type="expression" dxfId="322" priority="1">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- 7.1 </v>
      </c>
      <c r="B1" s="133"/>
      <c r="C1" s="134"/>
      <c r="D1" s="229"/>
      <c r="E1" s="229"/>
      <c r="F1" s="232" t="str">
        <f ca="1">'Datos OM'!F1</f>
        <v>DATOS 
GENERALES
FORMULARIO</v>
      </c>
      <c r="G1" s="463" t="str">
        <f ca="1">'Datos OM'!G1</f>
        <v>INSERTAR PREGUNTA [ Ctrl + h ]
BORRAR PREGUNTA [ Ctrl + k ]</v>
      </c>
      <c r="H1" s="234">
        <f>COUNTA(Tabla_EN[Columna1])</f>
        <v>0</v>
      </c>
      <c r="I1" s="233" t="str">
        <f ca="1">'Datos OM'!I1</f>
        <v>Preguntas Almacenadas</v>
      </c>
    </row>
    <row r="2" spans="1:36" s="7" customFormat="1" ht="50.1" customHeight="1" thickBot="1" x14ac:dyDescent="0.3">
      <c r="A2" s="262" t="str">
        <f ca="1">'Datos OM'!A2</f>
        <v>Nombre de la pregunta</v>
      </c>
      <c r="B2" s="254" t="s">
        <v>1523</v>
      </c>
      <c r="C2" s="402"/>
      <c r="D2" s="403"/>
      <c r="E2" s="403"/>
      <c r="F2" s="276" t="str">
        <f ca="1">'Datos OM'!F2</f>
        <v>Descripción</v>
      </c>
      <c r="G2" s="266" t="str">
        <f ca="1">'Formulario EN'!B1&amp;"
"&amp;'Formulario OM'!B11</f>
        <v>FastTest PlugIn - Ensayo
Enunciado de la pregunta</v>
      </c>
      <c r="H2" s="380" t="str">
        <f ca="1">'Formulario EN'!B17</f>
        <v>Formato de la Respuesta</v>
      </c>
      <c r="I2" s="381" t="str">
        <f ca="1">'Formulario EN'!B19</f>
        <v>Requerir texto</v>
      </c>
      <c r="J2" s="382" t="str">
        <f ca="1">'Formulario EN'!P19</f>
        <v>Tamaño de la caja de entrada</v>
      </c>
      <c r="K2" s="383" t="str">
        <f ca="1">'Formulario EN'!B21</f>
        <v>Permitir archivos adjuntos</v>
      </c>
      <c r="L2" s="384" t="str">
        <f ca="1">'Formulario EN'!J21</f>
        <v>Archivos adjuntos requeridos</v>
      </c>
      <c r="M2" s="385" t="str">
        <f ca="1">'Formulario EN'!B23</f>
        <v>Plantilla de Respuesta</v>
      </c>
      <c r="N2" s="380" t="str">
        <f ca="1">'Formulario EN'!B27</f>
        <v>Información para el evaluador</v>
      </c>
      <c r="O2" s="381">
        <f>'Formulario EN'!G31</f>
        <v>0</v>
      </c>
      <c r="P2" s="382"/>
      <c r="Q2" s="383"/>
      <c r="R2" s="384"/>
      <c r="S2" s="385"/>
      <c r="T2" s="385"/>
      <c r="U2" s="385"/>
      <c r="V2" s="385"/>
      <c r="W2" s="385"/>
      <c r="X2" s="385"/>
      <c r="Y2" s="385"/>
      <c r="Z2" s="385"/>
      <c r="AA2" s="385"/>
      <c r="AB2" s="385"/>
      <c r="AC2" s="385"/>
      <c r="AD2" s="385"/>
      <c r="AE2" s="385"/>
      <c r="AF2" s="412" t="str">
        <f ca="1">'Datos OM'!AF2</f>
        <v>PISTA: 1</v>
      </c>
      <c r="AG2" s="413" t="str">
        <f ca="1">'Datos OM'!AG2</f>
        <v>PISTA: 2</v>
      </c>
      <c r="AH2" s="414" t="str">
        <f ca="1">'Datos OM'!AH2</f>
        <v>PISTA: 3</v>
      </c>
      <c r="AI2" s="415" t="str">
        <f ca="1">'Datos OM'!AI2</f>
        <v>PISTA: 4</v>
      </c>
      <c r="AJ2" s="382" t="s">
        <v>1097</v>
      </c>
    </row>
    <row r="3" spans="1:36" s="373" customFormat="1" ht="12.75" hidden="1" thickTop="1" x14ac:dyDescent="0.25">
      <c r="A3" s="359" t="str">
        <f ca="1">IFERROR(IF(INDIRECT("F"&amp;PREGUNTA_ACTUAL-(N_I_EN)+N_I_Tabla&amp;"C"&amp;COLUMN(),FALSE)="","",INDIRECT("F"&amp;PREGUNTA_ACTUAL-(N_I_EN)+N_I_Tabla&amp;"C"&amp;COLUMN(),FALSE)),"")</f>
        <v/>
      </c>
      <c r="B3" s="359" t="str">
        <f ca="1">IFERROR(INDIRECT("F"&amp;PREGUNTA_ACTUAL-(N_I_EN)+N_I_Tabla&amp;"C"&amp;COLUMN(),FALSE),"")</f>
        <v/>
      </c>
      <c r="C3" s="359" t="str">
        <f ca="1">IFERROR(INDIRECT("F"&amp;PREGUNTA_ACTUAL-(N_I_EN)+N_I_Tabla&amp;"C"&amp;COLUMN(),FALSE),"")</f>
        <v/>
      </c>
      <c r="D3" s="359" t="str">
        <f ca="1">IFERROR(INDIRECT("F"&amp;PREGUNTA_ACTUAL-(N_I_EN)+N_I_Tabla&amp;"C"&amp;COLUMN(),FALSE),"")</f>
        <v/>
      </c>
      <c r="E3" s="359" t="str">
        <f ca="1">IFERROR(INDIRECT("F"&amp;PREGUNTA_ACTUAL-(N_I_EN)+N_I_Tabla&amp;"C"&amp;COLUMN(),FALSE),"")</f>
        <v/>
      </c>
      <c r="F3" s="359" t="str">
        <f t="shared" ref="F3:AJ3" ca="1" si="0">IFERROR(IF(INDIRECT("F"&amp;PREGUNTA_ACTUAL-(N_I_EN)+N_I_Tabla&amp;"C"&amp;COLUMN(),FALSE)="","",INDIRECT("F"&amp;PREGUNTA_ACTUAL-(N_I_EN)+N_I_Tabla&amp;"C"&amp;COLUMN(),FALSE)),"")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32" hidden="1" x14ac:dyDescent="0.25">
      <c r="A4" s="85">
        <v>701</v>
      </c>
      <c r="B4" s="371">
        <f>N_I_Tabla</f>
        <v>6</v>
      </c>
      <c r="C4" s="370"/>
      <c r="D4" s="369"/>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1378</v>
      </c>
      <c r="B5" s="401" t="s">
        <v>17837</v>
      </c>
      <c r="C5" s="404" t="s">
        <v>17862</v>
      </c>
      <c r="D5" s="364" t="s">
        <v>17835</v>
      </c>
      <c r="E5" s="364" t="s">
        <v>17836</v>
      </c>
      <c r="F5" s="91" t="s">
        <v>1532</v>
      </c>
      <c r="G5" s="87" t="s">
        <v>1382</v>
      </c>
      <c r="H5" s="93" t="s">
        <v>17863</v>
      </c>
      <c r="I5" s="94" t="s">
        <v>17864</v>
      </c>
      <c r="J5" s="95" t="s">
        <v>17865</v>
      </c>
      <c r="K5" s="96" t="s">
        <v>17866</v>
      </c>
      <c r="L5" s="97" t="s">
        <v>17867</v>
      </c>
      <c r="M5" s="98" t="s">
        <v>17868</v>
      </c>
      <c r="N5" s="93" t="s">
        <v>17869</v>
      </c>
      <c r="O5" s="94" t="s">
        <v>538</v>
      </c>
      <c r="P5" s="95" t="s">
        <v>733</v>
      </c>
      <c r="Q5" s="96" t="s">
        <v>731</v>
      </c>
      <c r="R5" s="97" t="s">
        <v>734</v>
      </c>
      <c r="S5" s="98" t="s">
        <v>732</v>
      </c>
      <c r="T5" s="98" t="s">
        <v>1365</v>
      </c>
      <c r="U5" s="98" t="s">
        <v>1483</v>
      </c>
      <c r="V5" s="98" t="s">
        <v>1484</v>
      </c>
      <c r="W5" s="98" t="s">
        <v>1485</v>
      </c>
      <c r="X5" s="98" t="s">
        <v>1486</v>
      </c>
      <c r="Y5" s="98" t="s">
        <v>198</v>
      </c>
      <c r="Z5" s="98" t="s">
        <v>199</v>
      </c>
      <c r="AA5" s="98" t="s">
        <v>200</v>
      </c>
      <c r="AB5" s="98" t="s">
        <v>201</v>
      </c>
      <c r="AC5" s="98" t="s">
        <v>202</v>
      </c>
      <c r="AD5" s="98" t="s">
        <v>203</v>
      </c>
      <c r="AE5" s="98" t="s">
        <v>204</v>
      </c>
      <c r="AF5" s="99" t="s">
        <v>1296</v>
      </c>
      <c r="AG5" s="100" t="s">
        <v>1297</v>
      </c>
      <c r="AH5" s="101" t="s">
        <v>1298</v>
      </c>
      <c r="AI5" s="102" t="s">
        <v>1299</v>
      </c>
      <c r="AJ5" s="95" t="s">
        <v>1097</v>
      </c>
    </row>
    <row r="6" spans="1:36" ht="15.75" thickTop="1" x14ac:dyDescent="0.25">
      <c r="A6" s="633" t="str">
        <f>IFERROR(IF(Tabla_EN[[#This Row],[Columna1]]="","",PREF_PREGUNTA&amp;IF(PREF_PREGUNTA="",""," - ")&amp;
IF(n_preg_ON_EN=TRUE,IF((N_I_EN+ROW()-N_I_Tabla)&gt;99,
IF((N_I_EN+ROW()-N_I_Tabla)&lt;100,"0",""),"")&amp;
IF((N_I_EN+ROW()-N_I_Tabla)&lt;10,"0","")&amp;(N_I_EN+ROW()-N_I_Tabla),""))&amp;
IF(Tabla_EN[[#This Row],[Descripcion]]&lt;&gt;""," "&amp;Tabla_EN[[#This Row],[Descripcion]],""),"")</f>
        <v/>
      </c>
      <c r="B6" s="640"/>
      <c r="C6" s="641" t="str">
        <f>Tabla_EN[[#This Row],[FORM RESP]]&amp;" "&amp;Tabla_EN[[#This Row],[TEXTO]]&amp;" "&amp;Tabla_EN[[#This Row],[CAJA]]&amp;" "&amp;Tabla_EN[[#This Row],[ARCHIVOS]]&amp;" "&amp;Tabla_EN[[#This Row],[ADJUNTOS]]&amp;" "&amp;Tabla_EN[[#This Row],[PLANTILLA]]&amp;" "&amp;Tabla_EN[[#This Row],[INFO]]&amp;" "&amp;Tabla_EN[[#This Row],[Imagen]]</f>
        <v xml:space="preserve">       </v>
      </c>
      <c r="D6" s="90"/>
      <c r="E6" s="90"/>
      <c r="F6" s="642"/>
      <c r="G6" s="325"/>
      <c r="H6" s="643"/>
      <c r="I6" s="94"/>
      <c r="J6" s="105"/>
      <c r="K6" s="644"/>
      <c r="L6" s="645"/>
      <c r="M6" s="646"/>
      <c r="N6" s="64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yCWgvZ0atc5EHMA3Dw1kzxYbNCBJuaJ6AzALCS6wVGEgLmne+WP648Z5vLJ/PC7MqHcenHtrxfZbDxgL+kpe6g==" saltValue="CkNE1yoFBXpCTKKLeSfYyA==" spinCount="100000" sheet="1" objects="1" scenarios="1" selectLockedCells="1"/>
  <conditionalFormatting sqref="F4:AI4 F2:AJ2 D6:AJ6">
    <cfRule type="cellIs" dxfId="321" priority="232" operator="equal">
      <formula>""</formula>
    </cfRule>
    <cfRule type="cellIs" dxfId="320" priority="233" operator="equal">
      <formula>0</formula>
    </cfRule>
  </conditionalFormatting>
  <conditionalFormatting sqref="AJ4">
    <cfRule type="cellIs" dxfId="319" priority="155" operator="equal">
      <formula>""</formula>
    </cfRule>
    <cfRule type="cellIs" dxfId="318" priority="156" operator="equal">
      <formula>0</formula>
    </cfRule>
  </conditionalFormatting>
  <conditionalFormatting sqref="B5:E5">
    <cfRule type="cellIs" dxfId="317" priority="8" operator="equal">
      <formula>""</formula>
    </cfRule>
    <cfRule type="cellIs" dxfId="316" priority="9" operator="equal">
      <formula>0</formula>
    </cfRule>
  </conditionalFormatting>
  <conditionalFormatting sqref="F5:AI5">
    <cfRule type="cellIs" dxfId="315" priority="6" operator="equal">
      <formula>""</formula>
    </cfRule>
    <cfRule type="cellIs" dxfId="314" priority="7" operator="equal">
      <formula>0</formula>
    </cfRule>
  </conditionalFormatting>
  <conditionalFormatting sqref="AJ5">
    <cfRule type="cellIs" dxfId="313" priority="4" operator="equal">
      <formula>""</formula>
    </cfRule>
    <cfRule type="cellIs" dxfId="312" priority="5" operator="equal">
      <formula>0</formula>
    </cfRule>
  </conditionalFormatting>
  <conditionalFormatting sqref="E4">
    <cfRule type="cellIs" dxfId="311" priority="2" stopIfTrue="1" operator="equal">
      <formula>""</formula>
    </cfRule>
    <cfRule type="cellIs" dxfId="310" priority="3" operator="equal">
      <formula>0</formula>
    </cfRule>
  </conditionalFormatting>
  <conditionalFormatting sqref="G6">
    <cfRule type="duplicateValues" dxfId="309" priority="2741"/>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3" zoomScaleNormal="163" workbookViewId="0">
      <pane xSplit="30" ySplit="46" topLeftCell="AE47"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42" ht="2.25" customHeight="1" thickTop="1" x14ac:dyDescent="0.25">
      <c r="A1" s="822" t="str">
        <f ca="1">'Formulario OM'!A1</f>
        <v>CÓDIGOS 
ESPECIALES</v>
      </c>
      <c r="B1" s="830" t="str">
        <f ca="1">APP&amp;" - " &amp;Tipo_8</f>
        <v>FastTest PlugIn - Cloze</v>
      </c>
      <c r="C1" s="831"/>
      <c r="D1" s="831"/>
      <c r="E1" s="831"/>
      <c r="F1" s="831"/>
      <c r="G1" s="831"/>
      <c r="H1" s="831"/>
      <c r="I1" s="831"/>
      <c r="J1" s="831"/>
      <c r="K1" s="831"/>
      <c r="L1" s="110"/>
      <c r="M1" s="110"/>
      <c r="N1" s="110"/>
      <c r="O1" s="110"/>
      <c r="P1" s="110"/>
      <c r="Q1" s="110"/>
      <c r="R1" s="110"/>
      <c r="S1" s="110"/>
      <c r="T1" s="110"/>
      <c r="U1" s="110"/>
      <c r="V1" s="110"/>
      <c r="W1" s="110"/>
      <c r="X1" s="111"/>
      <c r="Y1" s="3"/>
      <c r="AB1" s="3">
        <f>COUNTA(Q7,H9,Q9,H11,G33,M33,G35,M35)</f>
        <v>0</v>
      </c>
      <c r="AC1" t="str">
        <f>IFERROR(HLOOKUP(AC4,$AB$4:AB4,1,0),"OK")</f>
        <v>OK</v>
      </c>
      <c r="AD1"/>
      <c r="AG1"/>
      <c r="AJ1"/>
      <c r="AM1"/>
      <c r="AP1"/>
    </row>
    <row r="2" spans="1:42" ht="24.95" customHeight="1" x14ac:dyDescent="0.25">
      <c r="A2" s="823"/>
      <c r="B2" s="832"/>
      <c r="C2" s="833"/>
      <c r="D2" s="833"/>
      <c r="E2" s="833"/>
      <c r="F2" s="833"/>
      <c r="G2" s="833"/>
      <c r="H2" s="833"/>
      <c r="I2" s="833"/>
      <c r="J2" s="833"/>
      <c r="K2" s="833"/>
      <c r="L2" s="809" t="str">
        <f ca="1">'Formulario OM'!L2</f>
        <v>DATOS 
GENERALES</v>
      </c>
      <c r="M2" s="810">
        <f>'Formulario OM'!M2</f>
        <v>0</v>
      </c>
      <c r="N2" s="858" t="str">
        <f ca="1">'Formulario OM'!N2</f>
        <v>BANCO 
PREGUNTAS</v>
      </c>
      <c r="O2" s="859">
        <f>'Formulario OM'!O2</f>
        <v>0</v>
      </c>
      <c r="P2" s="860" t="str">
        <f ca="1">'Formulario OM'!P2</f>
        <v>LIMPIAR 
DATOS</v>
      </c>
      <c r="Q2" s="859">
        <f>'Formulario OM'!Q2</f>
        <v>0</v>
      </c>
      <c r="R2" s="860" t="str">
        <f ca="1">'Formulario OM'!R2</f>
        <v>GUARDAR 
PREGUNTAS</v>
      </c>
      <c r="S2" s="859">
        <f>'Formulario OM'!S2</f>
        <v>0</v>
      </c>
      <c r="T2" s="860" t="str">
        <f ca="1">'Formulario OM'!T2</f>
        <v>BORRAR 
PREGUNTAS</v>
      </c>
      <c r="U2" s="859">
        <f>'Formulario OM'!U2</f>
        <v>0</v>
      </c>
      <c r="V2" s="860" t="str">
        <f ca="1">'Formulario OM'!V2</f>
        <v>ALMACENAR
FORMULAS</v>
      </c>
      <c r="W2" s="861">
        <f>'Formulario OM'!W2</f>
        <v>0</v>
      </c>
      <c r="X2" s="135" t="s">
        <v>125</v>
      </c>
      <c r="Y2" s="226" t="str">
        <f ca="1">'Formulario OM'!Y2</f>
        <v>BORRAR VARIABLES</v>
      </c>
      <c r="Z2" s="214" t="s">
        <v>1093</v>
      </c>
      <c r="AB2" s="464">
        <f>COUNTA(Y5:Y35)+COUNTA(AA5:AA35)</f>
        <v>0</v>
      </c>
      <c r="AC2">
        <f>COUNTA(AC5:AC36)</f>
        <v>1</v>
      </c>
      <c r="AD2"/>
      <c r="AG2"/>
      <c r="AJ2"/>
      <c r="AM2"/>
      <c r="AP2"/>
    </row>
    <row r="3" spans="1:42" ht="2.25" customHeight="1" thickBot="1" x14ac:dyDescent="0.3">
      <c r="A3" s="824"/>
      <c r="B3" s="832"/>
      <c r="C3" s="833"/>
      <c r="D3" s="833"/>
      <c r="E3" s="833"/>
      <c r="F3" s="833"/>
      <c r="G3" s="833"/>
      <c r="H3" s="833"/>
      <c r="I3" s="833"/>
      <c r="J3" s="833"/>
      <c r="K3" s="833"/>
      <c r="L3" s="116"/>
      <c r="M3" s="117"/>
      <c r="N3" s="118"/>
      <c r="O3" s="119"/>
      <c r="P3" s="118"/>
      <c r="Q3" s="119"/>
      <c r="R3" s="118"/>
      <c r="S3" s="119"/>
      <c r="T3" s="118"/>
      <c r="U3" s="119"/>
      <c r="V3" s="118"/>
      <c r="W3" s="119"/>
      <c r="X3" s="120"/>
      <c r="Y3" s="3"/>
      <c r="AB3" s="466" t="s">
        <v>18238</v>
      </c>
      <c r="AC3">
        <f>COUNTA(AC39:AC79)</f>
        <v>0</v>
      </c>
      <c r="AD3"/>
      <c r="AG3"/>
      <c r="AJ3"/>
      <c r="AM3"/>
      <c r="AP3"/>
    </row>
    <row r="4" spans="1:42" ht="6" customHeight="1" thickBot="1" x14ac:dyDescent="0.3">
      <c r="A4" s="121"/>
      <c r="B4" s="60"/>
      <c r="C4" s="62"/>
      <c r="D4" s="62"/>
      <c r="E4" s="62"/>
      <c r="F4" s="62"/>
      <c r="G4" s="62"/>
      <c r="H4" s="63"/>
      <c r="I4" s="64"/>
      <c r="J4" s="64"/>
      <c r="K4" s="64"/>
      <c r="L4" s="64"/>
      <c r="M4" s="884"/>
      <c r="N4" s="48"/>
      <c r="O4" s="48"/>
      <c r="P4" s="48"/>
      <c r="Q4" s="48"/>
      <c r="R4" s="64"/>
      <c r="S4" s="64"/>
      <c r="T4" s="63"/>
      <c r="U4" s="63"/>
      <c r="V4" s="63"/>
      <c r="W4" s="63"/>
      <c r="X4" s="65"/>
      <c r="Y4" s="125"/>
      <c r="AB4" s="466" t="s">
        <v>18239</v>
      </c>
      <c r="AC4">
        <f>COUNTA(AD4:XFD4)*3+COLUMN()</f>
        <v>29</v>
      </c>
      <c r="AD4"/>
    </row>
    <row r="5" spans="1:42" ht="15" customHeight="1" x14ac:dyDescent="0.25">
      <c r="A5" s="123" t="str">
        <f ca="1">'Formulario OM'!A5</f>
        <v>FÓRMULA</v>
      </c>
      <c r="B5" s="835" t="str">
        <f ca="1">'Formulario OM'!B5</f>
        <v>Nº Inicial del Banco de Preguntas</v>
      </c>
      <c r="C5" s="836"/>
      <c r="D5" s="836"/>
      <c r="E5" s="836">
        <f>'Formulario OM'!E5</f>
        <v>0</v>
      </c>
      <c r="F5" s="836"/>
      <c r="G5" s="836"/>
      <c r="H5" s="240">
        <f>'Datos CL'!A4</f>
        <v>801</v>
      </c>
      <c r="I5" s="750" t="str">
        <f ca="1">'Formulario OM'!I5</f>
        <v>Pregunta Nº</v>
      </c>
      <c r="J5" s="750"/>
      <c r="K5" s="750"/>
      <c r="L5" s="33">
        <f>G37</f>
        <v>812</v>
      </c>
      <c r="M5" s="885"/>
      <c r="N5" s="806" t="str">
        <f ca="1">"N. "&amp;A5&amp;"S: "&amp;AC5</f>
        <v>N. FÓRMULAS: 0</v>
      </c>
      <c r="O5" s="807"/>
      <c r="P5" s="807"/>
      <c r="Q5" s="808"/>
      <c r="R5" s="807" t="str">
        <f ca="1">INDIRECT("Z_DG_15_"&amp;IDIOMA)&amp;": "&amp;P_min_CL&amp;IF(P_max_CL=0,""," - "&amp;P_max_CL)</f>
        <v>Rango de preguntas almacenadas: 0</v>
      </c>
      <c r="S5" s="807"/>
      <c r="T5" s="807"/>
      <c r="U5" s="807"/>
      <c r="V5" s="807"/>
      <c r="W5" s="807"/>
      <c r="X5" s="53"/>
      <c r="Y5" s="127"/>
      <c r="Z5" s="214">
        <v>1</v>
      </c>
      <c r="AA5" s="227"/>
      <c r="AB5" s="214">
        <f>Z35+1</f>
        <v>17</v>
      </c>
      <c r="AC5">
        <f>COUNTA(AD4:XFD4)</f>
        <v>0</v>
      </c>
      <c r="AD5"/>
    </row>
    <row r="6" spans="1:42" ht="6" customHeight="1" thickBot="1" x14ac:dyDescent="0.3">
      <c r="A6" s="13"/>
      <c r="B6" s="45"/>
      <c r="C6" s="46"/>
      <c r="D6" s="46"/>
      <c r="E6" s="46"/>
      <c r="F6" s="46"/>
      <c r="G6" s="46"/>
      <c r="H6" s="47"/>
      <c r="I6" s="48"/>
      <c r="J6" s="48"/>
      <c r="K6" s="48"/>
      <c r="L6" s="48"/>
      <c r="M6" s="885"/>
      <c r="N6" s="48"/>
      <c r="O6" s="48"/>
      <c r="P6" s="48"/>
      <c r="Q6" s="48"/>
      <c r="R6" s="48"/>
      <c r="S6" s="58"/>
      <c r="T6" s="58"/>
      <c r="U6" s="58"/>
      <c r="V6" s="47"/>
      <c r="W6" s="47"/>
      <c r="X6" s="49"/>
      <c r="Y6" s="126"/>
      <c r="AC6"/>
      <c r="AD6"/>
    </row>
    <row r="7" spans="1:42" ht="15" customHeight="1" thickTop="1" thickBot="1" x14ac:dyDescent="0.3">
      <c r="A7" s="123" t="str">
        <f ca="1">'Formulario OM'!A7</f>
        <v>SUPERÍNDICE</v>
      </c>
      <c r="B7" s="835" t="str">
        <f ca="1">'Formulario OM'!B7</f>
        <v>Nombre de la pregunta</v>
      </c>
      <c r="C7" s="836"/>
      <c r="D7" s="836"/>
      <c r="E7" s="836">
        <f>'Formulario OM'!E7</f>
        <v>0</v>
      </c>
      <c r="F7" s="836"/>
      <c r="G7" s="836"/>
      <c r="H7" s="826">
        <f ca="1">IFERROR(INDIRECT("'Datos CL'!a"&amp;(L5-H5+N_I_Tabla)),"")</f>
        <v>0</v>
      </c>
      <c r="I7" s="826"/>
      <c r="J7" s="826"/>
      <c r="K7" s="826"/>
      <c r="L7" s="826"/>
      <c r="M7" s="826"/>
      <c r="N7" s="750" t="str">
        <f ca="1">'Formulario OM'!N7</f>
        <v>Imagen</v>
      </c>
      <c r="O7" s="750"/>
      <c r="P7" s="750"/>
      <c r="Q7" s="818"/>
      <c r="R7" s="819"/>
      <c r="S7" s="819"/>
      <c r="T7" s="819"/>
      <c r="U7" s="819"/>
      <c r="V7" s="819"/>
      <c r="W7" s="820"/>
      <c r="X7" s="53"/>
      <c r="Y7" s="127"/>
      <c r="Z7" s="214">
        <f>Z5+1</f>
        <v>2</v>
      </c>
      <c r="AA7" s="227"/>
      <c r="AB7" s="214">
        <f>AB5+1</f>
        <v>18</v>
      </c>
      <c r="AC7"/>
      <c r="AD7"/>
    </row>
    <row r="8" spans="1:42" ht="6" customHeight="1" thickTop="1" x14ac:dyDescent="0.25">
      <c r="A8" s="14"/>
      <c r="B8" s="45"/>
      <c r="C8" s="46"/>
      <c r="D8" s="46"/>
      <c r="E8" s="46"/>
      <c r="F8" s="46"/>
      <c r="G8" s="48"/>
      <c r="H8" s="48"/>
      <c r="I8" s="47"/>
      <c r="J8" s="47"/>
      <c r="K8" s="47"/>
      <c r="L8" s="47"/>
      <c r="M8" s="48"/>
      <c r="N8" s="48"/>
      <c r="O8" s="47"/>
      <c r="P8" s="52"/>
      <c r="Q8" s="48"/>
      <c r="R8" s="58"/>
      <c r="S8" s="58"/>
      <c r="T8" s="58"/>
      <c r="U8" s="58"/>
      <c r="V8" s="973"/>
      <c r="W8" s="973"/>
      <c r="X8" s="49"/>
      <c r="Y8" s="78"/>
      <c r="AC8"/>
      <c r="AD8"/>
    </row>
    <row r="9" spans="1:42" ht="15" customHeight="1" x14ac:dyDescent="0.25">
      <c r="A9" s="123" t="str">
        <f ca="1">'Formulario OM'!A9</f>
        <v>SUBÍNDICE</v>
      </c>
      <c r="B9" s="752" t="str">
        <f ca="1">'Formulario OM'!B9</f>
        <v>Descripción</v>
      </c>
      <c r="C9" s="750"/>
      <c r="D9" s="750"/>
      <c r="E9" s="750">
        <f>'Formulario OM'!E9</f>
        <v>0</v>
      </c>
      <c r="F9" s="750"/>
      <c r="G9" s="750"/>
      <c r="H9" s="972"/>
      <c r="I9" s="972"/>
      <c r="J9" s="972"/>
      <c r="K9" s="972"/>
      <c r="L9" s="972"/>
      <c r="M9" s="972"/>
      <c r="N9" s="750" t="str">
        <f ca="1">INDIRECT("Z_TX_74_"&amp;IDIOMA)</f>
        <v>Ancho RC</v>
      </c>
      <c r="O9" s="750"/>
      <c r="P9" s="750"/>
      <c r="Q9" s="465"/>
      <c r="R9" s="58"/>
      <c r="S9" s="58"/>
      <c r="T9" s="58"/>
      <c r="U9" s="58"/>
      <c r="V9" s="973"/>
      <c r="W9" s="973"/>
      <c r="X9" s="53"/>
      <c r="Y9" s="127"/>
      <c r="Z9" s="214">
        <f>Z7+1</f>
        <v>3</v>
      </c>
      <c r="AA9" s="227"/>
      <c r="AB9" s="214">
        <f>AB7+1</f>
        <v>19</v>
      </c>
      <c r="AC9"/>
      <c r="AD9"/>
    </row>
    <row r="10" spans="1:42"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c r="AC10"/>
      <c r="AD10"/>
    </row>
    <row r="11" spans="1:42" ht="15" customHeight="1" thickTop="1" x14ac:dyDescent="0.25">
      <c r="A11" s="123" t="str">
        <f ca="1">'Formulario OM'!A11</f>
        <v>SALTO LÍNEA</v>
      </c>
      <c r="B11" s="752" t="str">
        <f ca="1">'Formulario OM'!B11</f>
        <v>Enunciado de la pregunta</v>
      </c>
      <c r="C11" s="750"/>
      <c r="D11" s="750"/>
      <c r="E11" s="750">
        <f>'Formulario OM'!E11</f>
        <v>0</v>
      </c>
      <c r="F11" s="750"/>
      <c r="G11" s="750"/>
      <c r="H11" s="962"/>
      <c r="I11" s="963"/>
      <c r="J11" s="963"/>
      <c r="K11" s="963"/>
      <c r="L11" s="963"/>
      <c r="M11" s="963"/>
      <c r="N11" s="963"/>
      <c r="O11" s="963"/>
      <c r="P11" s="963"/>
      <c r="Q11" s="963"/>
      <c r="R11" s="963"/>
      <c r="S11" s="963"/>
      <c r="T11" s="963"/>
      <c r="U11" s="963"/>
      <c r="V11" s="963"/>
      <c r="W11" s="964"/>
      <c r="X11" s="53"/>
      <c r="Y11" s="127"/>
      <c r="Z11" s="214">
        <f>Z9+1</f>
        <v>4</v>
      </c>
      <c r="AA11" s="227"/>
      <c r="AB11" s="214">
        <f>AB9+1</f>
        <v>20</v>
      </c>
      <c r="AC11"/>
      <c r="AD11"/>
    </row>
    <row r="12" spans="1:42" ht="6" customHeight="1" thickBot="1" x14ac:dyDescent="0.3">
      <c r="A12" s="1"/>
      <c r="B12" s="802"/>
      <c r="C12" s="803"/>
      <c r="D12" s="46"/>
      <c r="E12" s="62"/>
      <c r="F12" s="62"/>
      <c r="G12" s="242"/>
      <c r="H12" s="965"/>
      <c r="I12" s="966"/>
      <c r="J12" s="966"/>
      <c r="K12" s="966"/>
      <c r="L12" s="966"/>
      <c r="M12" s="966"/>
      <c r="N12" s="966"/>
      <c r="O12" s="966"/>
      <c r="P12" s="966"/>
      <c r="Q12" s="966"/>
      <c r="R12" s="966"/>
      <c r="S12" s="966"/>
      <c r="T12" s="966"/>
      <c r="U12" s="966"/>
      <c r="V12" s="966"/>
      <c r="W12" s="967"/>
      <c r="X12" s="49"/>
      <c r="Y12" s="78"/>
      <c r="AC12"/>
      <c r="AD12"/>
    </row>
    <row r="13" spans="1:42" ht="15" customHeight="1" x14ac:dyDescent="0.25">
      <c r="A13" s="123" t="str">
        <f ca="1">'Formulario OM'!A13</f>
        <v>CONCATENAR</v>
      </c>
      <c r="B13" s="802"/>
      <c r="C13" s="803"/>
      <c r="D13" s="971" t="str">
        <f>GENERAL!C11</f>
        <v>Moodle
 Editor.
(HTML)</v>
      </c>
      <c r="E13" s="971"/>
      <c r="F13" s="971"/>
      <c r="G13" s="971"/>
      <c r="H13" s="965"/>
      <c r="I13" s="966"/>
      <c r="J13" s="966"/>
      <c r="K13" s="966"/>
      <c r="L13" s="966"/>
      <c r="M13" s="966"/>
      <c r="N13" s="966"/>
      <c r="O13" s="966"/>
      <c r="P13" s="966"/>
      <c r="Q13" s="966"/>
      <c r="R13" s="966"/>
      <c r="S13" s="966"/>
      <c r="T13" s="966"/>
      <c r="U13" s="966"/>
      <c r="V13" s="966"/>
      <c r="W13" s="967"/>
      <c r="X13" s="53"/>
      <c r="Y13" s="127"/>
      <c r="Z13" s="214">
        <f>Z11+1</f>
        <v>5</v>
      </c>
      <c r="AA13" s="227"/>
      <c r="AB13" s="214">
        <f>AB11+1</f>
        <v>21</v>
      </c>
      <c r="AC13"/>
      <c r="AD13"/>
    </row>
    <row r="14" spans="1:42" ht="6" customHeight="1" x14ac:dyDescent="0.25">
      <c r="B14" s="802"/>
      <c r="C14" s="803"/>
      <c r="D14" s="46"/>
      <c r="E14" s="62"/>
      <c r="F14" s="62"/>
      <c r="G14" s="801"/>
      <c r="H14" s="965"/>
      <c r="I14" s="966"/>
      <c r="J14" s="966"/>
      <c r="K14" s="966"/>
      <c r="L14" s="966"/>
      <c r="M14" s="966"/>
      <c r="N14" s="966"/>
      <c r="O14" s="966"/>
      <c r="P14" s="966"/>
      <c r="Q14" s="966"/>
      <c r="R14" s="966"/>
      <c r="S14" s="966"/>
      <c r="T14" s="966"/>
      <c r="U14" s="966"/>
      <c r="V14" s="966"/>
      <c r="W14" s="967"/>
      <c r="X14" s="49"/>
      <c r="Y14" s="78"/>
      <c r="AC14"/>
      <c r="AD14"/>
    </row>
    <row r="15" spans="1:42" ht="15" customHeight="1" x14ac:dyDescent="0.25">
      <c r="A15" s="123" t="str">
        <f ca="1">'Formulario OM'!A15</f>
        <v>NEGRITA</v>
      </c>
      <c r="B15" s="752"/>
      <c r="C15" s="750"/>
      <c r="D15" s="750"/>
      <c r="E15" s="750"/>
      <c r="F15" s="750"/>
      <c r="G15" s="801"/>
      <c r="H15" s="965"/>
      <c r="I15" s="966"/>
      <c r="J15" s="966"/>
      <c r="K15" s="966"/>
      <c r="L15" s="966"/>
      <c r="M15" s="966"/>
      <c r="N15" s="966"/>
      <c r="O15" s="966"/>
      <c r="P15" s="966"/>
      <c r="Q15" s="966"/>
      <c r="R15" s="966"/>
      <c r="S15" s="966"/>
      <c r="T15" s="966"/>
      <c r="U15" s="966"/>
      <c r="V15" s="966"/>
      <c r="W15" s="967"/>
      <c r="X15" s="53"/>
      <c r="Y15" s="127"/>
      <c r="Z15" s="214">
        <f>Z13+1</f>
        <v>6</v>
      </c>
      <c r="AA15" s="227"/>
      <c r="AB15" s="214">
        <f>AB13+1</f>
        <v>22</v>
      </c>
      <c r="AC15"/>
      <c r="AD15"/>
    </row>
    <row r="16" spans="1:42" ht="6" customHeight="1" x14ac:dyDescent="0.25">
      <c r="B16" s="45"/>
      <c r="C16" s="46"/>
      <c r="D16" s="46"/>
      <c r="E16" s="46"/>
      <c r="F16" s="46"/>
      <c r="G16" s="801"/>
      <c r="H16" s="965"/>
      <c r="I16" s="966"/>
      <c r="J16" s="966"/>
      <c r="K16" s="966"/>
      <c r="L16" s="966"/>
      <c r="M16" s="966"/>
      <c r="N16" s="966"/>
      <c r="O16" s="966"/>
      <c r="P16" s="966"/>
      <c r="Q16" s="966"/>
      <c r="R16" s="966"/>
      <c r="S16" s="966"/>
      <c r="T16" s="966"/>
      <c r="U16" s="966"/>
      <c r="V16" s="966"/>
      <c r="W16" s="967"/>
      <c r="X16" s="49"/>
      <c r="Y16" s="78"/>
      <c r="AC16"/>
      <c r="AD16"/>
    </row>
    <row r="17" spans="1:30" ht="15" customHeight="1" x14ac:dyDescent="0.25">
      <c r="A17" s="123" t="str">
        <f ca="1">'Formulario OM'!A17</f>
        <v>ESPACIOS (+1)</v>
      </c>
      <c r="B17" s="50"/>
      <c r="C17" s="834" t="str">
        <f ca="1">INDIRECT("Z_CL_01_"&amp;IDIOMA)</f>
        <v>FORMULARIO Códigos CLOZE</v>
      </c>
      <c r="D17" s="834"/>
      <c r="E17" s="834"/>
      <c r="F17" s="834"/>
      <c r="G17" s="834"/>
      <c r="H17" s="965"/>
      <c r="I17" s="966"/>
      <c r="J17" s="966"/>
      <c r="K17" s="966"/>
      <c r="L17" s="966"/>
      <c r="M17" s="966"/>
      <c r="N17" s="966"/>
      <c r="O17" s="966"/>
      <c r="P17" s="966"/>
      <c r="Q17" s="966"/>
      <c r="R17" s="966"/>
      <c r="S17" s="966"/>
      <c r="T17" s="966"/>
      <c r="U17" s="966"/>
      <c r="V17" s="966"/>
      <c r="W17" s="967"/>
      <c r="X17" s="53"/>
      <c r="Y17" s="127"/>
      <c r="Z17" s="214">
        <f>Z15+1</f>
        <v>7</v>
      </c>
      <c r="AA17" s="227"/>
      <c r="AB17" s="214">
        <f>AB15+1</f>
        <v>23</v>
      </c>
      <c r="AC17"/>
      <c r="AD17"/>
    </row>
    <row r="18" spans="1:30" ht="6" customHeight="1" x14ac:dyDescent="0.25">
      <c r="B18" s="45"/>
      <c r="C18" s="46"/>
      <c r="D18" s="46"/>
      <c r="E18" s="46"/>
      <c r="F18" s="46"/>
      <c r="G18" s="46"/>
      <c r="H18" s="965"/>
      <c r="I18" s="966"/>
      <c r="J18" s="966"/>
      <c r="K18" s="966"/>
      <c r="L18" s="966"/>
      <c r="M18" s="966"/>
      <c r="N18" s="966"/>
      <c r="O18" s="966"/>
      <c r="P18" s="966"/>
      <c r="Q18" s="966"/>
      <c r="R18" s="966"/>
      <c r="S18" s="966"/>
      <c r="T18" s="966"/>
      <c r="U18" s="966"/>
      <c r="V18" s="966"/>
      <c r="W18" s="967"/>
      <c r="X18" s="49"/>
      <c r="Y18" s="78"/>
      <c r="AC18"/>
      <c r="AD18"/>
    </row>
    <row r="19" spans="1:30" ht="15" customHeight="1" x14ac:dyDescent="0.25">
      <c r="A19" s="123" t="str">
        <f ca="1">'Formulario OM'!A19</f>
        <v>TEXTO ROJO</v>
      </c>
      <c r="B19" s="50"/>
      <c r="C19" s="51"/>
      <c r="D19" s="51"/>
      <c r="E19" s="958" t="str">
        <f ca="1">INDIRECT("Z_CL_02_1_"&amp;IDIOMA)</f>
        <v>OPCIÓN MÚLTIPLE</v>
      </c>
      <c r="F19" s="958"/>
      <c r="G19" s="51"/>
      <c r="H19" s="965"/>
      <c r="I19" s="966"/>
      <c r="J19" s="966"/>
      <c r="K19" s="966"/>
      <c r="L19" s="966"/>
      <c r="M19" s="966"/>
      <c r="N19" s="966"/>
      <c r="O19" s="966"/>
      <c r="P19" s="966"/>
      <c r="Q19" s="966"/>
      <c r="R19" s="966"/>
      <c r="S19" s="966"/>
      <c r="T19" s="966"/>
      <c r="U19" s="966"/>
      <c r="V19" s="966"/>
      <c r="W19" s="967"/>
      <c r="X19" s="53"/>
      <c r="Y19" s="127"/>
      <c r="Z19" s="214">
        <f>Z17+1</f>
        <v>8</v>
      </c>
      <c r="AA19" s="227"/>
      <c r="AB19" s="214">
        <f>AB17+1</f>
        <v>24</v>
      </c>
      <c r="AC19"/>
      <c r="AD19"/>
    </row>
    <row r="20" spans="1:30" ht="6" customHeight="1" x14ac:dyDescent="0.25">
      <c r="A20" s="124"/>
      <c r="B20" s="45"/>
      <c r="C20" s="46"/>
      <c r="D20" s="46"/>
      <c r="E20" s="958"/>
      <c r="F20" s="958"/>
      <c r="G20" s="46"/>
      <c r="H20" s="965"/>
      <c r="I20" s="966"/>
      <c r="J20" s="966"/>
      <c r="K20" s="966"/>
      <c r="L20" s="966"/>
      <c r="M20" s="966"/>
      <c r="N20" s="966"/>
      <c r="O20" s="966"/>
      <c r="P20" s="966"/>
      <c r="Q20" s="966"/>
      <c r="R20" s="966"/>
      <c r="S20" s="966"/>
      <c r="T20" s="966"/>
      <c r="U20" s="966"/>
      <c r="V20" s="966"/>
      <c r="W20" s="967"/>
      <c r="X20" s="49"/>
      <c r="Y20" s="78"/>
      <c r="AC20"/>
      <c r="AD20"/>
    </row>
    <row r="21" spans="1:30" ht="15" customHeight="1" x14ac:dyDescent="0.25">
      <c r="A21" s="123" t="str">
        <f ca="1">'Formulario OM'!A21</f>
        <v>TEXTO AZUL</v>
      </c>
      <c r="B21" s="50"/>
      <c r="C21" s="51"/>
      <c r="D21" s="51"/>
      <c r="E21" s="958"/>
      <c r="F21" s="958"/>
      <c r="G21" s="51"/>
      <c r="H21" s="965"/>
      <c r="I21" s="966"/>
      <c r="J21" s="966"/>
      <c r="K21" s="966"/>
      <c r="L21" s="966"/>
      <c r="M21" s="966"/>
      <c r="N21" s="966"/>
      <c r="O21" s="966"/>
      <c r="P21" s="966"/>
      <c r="Q21" s="966"/>
      <c r="R21" s="966"/>
      <c r="S21" s="966"/>
      <c r="T21" s="966"/>
      <c r="U21" s="966"/>
      <c r="V21" s="966"/>
      <c r="W21" s="967"/>
      <c r="X21" s="53"/>
      <c r="Y21" s="127"/>
      <c r="Z21" s="214">
        <f>Z19+1</f>
        <v>9</v>
      </c>
      <c r="AA21" s="227"/>
      <c r="AB21" s="214">
        <f>AB19+1</f>
        <v>25</v>
      </c>
      <c r="AC21"/>
      <c r="AD21"/>
    </row>
    <row r="22" spans="1:30" ht="6" customHeight="1" x14ac:dyDescent="0.25">
      <c r="B22" s="45"/>
      <c r="C22" s="46"/>
      <c r="D22" s="46"/>
      <c r="E22" s="46"/>
      <c r="F22" s="46"/>
      <c r="G22" s="46"/>
      <c r="H22" s="965"/>
      <c r="I22" s="966"/>
      <c r="J22" s="966"/>
      <c r="K22" s="966"/>
      <c r="L22" s="966"/>
      <c r="M22" s="966"/>
      <c r="N22" s="966"/>
      <c r="O22" s="966"/>
      <c r="P22" s="966"/>
      <c r="Q22" s="966"/>
      <c r="R22" s="966"/>
      <c r="S22" s="966"/>
      <c r="T22" s="966"/>
      <c r="U22" s="966"/>
      <c r="V22" s="966"/>
      <c r="W22" s="967"/>
      <c r="X22" s="49"/>
      <c r="Y22" s="78"/>
      <c r="Z22" s="11"/>
      <c r="AC22"/>
      <c r="AD22"/>
    </row>
    <row r="23" spans="1:30" ht="15" customHeight="1" x14ac:dyDescent="0.25">
      <c r="A23" s="123" t="str">
        <f ca="1">'Formulario OM'!A23</f>
        <v>OTRO COLOR</v>
      </c>
      <c r="B23" s="50"/>
      <c r="C23" s="51"/>
      <c r="D23" s="51"/>
      <c r="E23" s="958" t="str">
        <f ca="1">INDIRECT("Z_CL_02_2_"&amp;IDIOMA)</f>
        <v>RESPUESTA CORTA</v>
      </c>
      <c r="F23" s="958"/>
      <c r="G23" s="51"/>
      <c r="H23" s="965"/>
      <c r="I23" s="966"/>
      <c r="J23" s="966"/>
      <c r="K23" s="966"/>
      <c r="L23" s="966"/>
      <c r="M23" s="966"/>
      <c r="N23" s="966"/>
      <c r="O23" s="966"/>
      <c r="P23" s="966"/>
      <c r="Q23" s="966"/>
      <c r="R23" s="966"/>
      <c r="S23" s="966"/>
      <c r="T23" s="966"/>
      <c r="U23" s="966"/>
      <c r="V23" s="966"/>
      <c r="W23" s="967"/>
      <c r="X23" s="53"/>
      <c r="Y23" s="127"/>
      <c r="Z23" s="214">
        <f>Z21+1</f>
        <v>10</v>
      </c>
      <c r="AA23" s="227"/>
      <c r="AB23" s="214">
        <f>AB21+1</f>
        <v>26</v>
      </c>
      <c r="AC23"/>
      <c r="AD23"/>
    </row>
    <row r="24" spans="1:30" ht="6" customHeight="1" thickBot="1" x14ac:dyDescent="0.3">
      <c r="B24" s="50"/>
      <c r="C24" s="51"/>
      <c r="D24" s="51"/>
      <c r="E24" s="958"/>
      <c r="F24" s="958"/>
      <c r="G24" s="51"/>
      <c r="H24" s="965"/>
      <c r="I24" s="966"/>
      <c r="J24" s="966"/>
      <c r="K24" s="966"/>
      <c r="L24" s="966"/>
      <c r="M24" s="966"/>
      <c r="N24" s="966"/>
      <c r="O24" s="966"/>
      <c r="P24" s="966"/>
      <c r="Q24" s="966"/>
      <c r="R24" s="966"/>
      <c r="S24" s="966"/>
      <c r="T24" s="966"/>
      <c r="U24" s="966"/>
      <c r="V24" s="966"/>
      <c r="W24" s="967"/>
      <c r="X24" s="53"/>
      <c r="Y24" s="3"/>
      <c r="Z24" s="11"/>
      <c r="AC24"/>
      <c r="AD24"/>
    </row>
    <row r="25" spans="1:30" ht="15" customHeight="1" x14ac:dyDescent="0.25">
      <c r="A25" s="822" t="str">
        <f ca="1">'Formulario OM'!A25</f>
        <v>INSERTAR
IMÁGENES</v>
      </c>
      <c r="B25" s="50"/>
      <c r="C25" s="51"/>
      <c r="D25" s="51"/>
      <c r="E25" s="958"/>
      <c r="F25" s="958"/>
      <c r="G25" s="51"/>
      <c r="H25" s="965"/>
      <c r="I25" s="966"/>
      <c r="J25" s="966"/>
      <c r="K25" s="966"/>
      <c r="L25" s="966"/>
      <c r="M25" s="966"/>
      <c r="N25" s="966"/>
      <c r="O25" s="966"/>
      <c r="P25" s="966"/>
      <c r="Q25" s="966"/>
      <c r="R25" s="966"/>
      <c r="S25" s="966"/>
      <c r="T25" s="966"/>
      <c r="U25" s="966"/>
      <c r="V25" s="966"/>
      <c r="W25" s="967"/>
      <c r="X25" s="53"/>
      <c r="Y25" s="127"/>
      <c r="Z25" s="214">
        <f>Z23+1</f>
        <v>11</v>
      </c>
      <c r="AA25" s="227"/>
      <c r="AB25" s="214">
        <f>AB23+1</f>
        <v>27</v>
      </c>
      <c r="AC25"/>
      <c r="AD25"/>
    </row>
    <row r="26" spans="1:30" ht="6" customHeight="1" x14ac:dyDescent="0.25">
      <c r="A26" s="823"/>
      <c r="B26" s="50"/>
      <c r="C26" s="54"/>
      <c r="D26" s="54"/>
      <c r="E26" s="54"/>
      <c r="F26" s="54"/>
      <c r="G26" s="51"/>
      <c r="H26" s="965"/>
      <c r="I26" s="966"/>
      <c r="J26" s="966"/>
      <c r="K26" s="966"/>
      <c r="L26" s="966"/>
      <c r="M26" s="966"/>
      <c r="N26" s="966"/>
      <c r="O26" s="966"/>
      <c r="P26" s="966"/>
      <c r="Q26" s="966"/>
      <c r="R26" s="966"/>
      <c r="S26" s="966"/>
      <c r="T26" s="966"/>
      <c r="U26" s="966"/>
      <c r="V26" s="966"/>
      <c r="W26" s="967"/>
      <c r="X26" s="53"/>
      <c r="Y26" s="78"/>
      <c r="Z26" s="11"/>
      <c r="AC26"/>
      <c r="AD26"/>
    </row>
    <row r="27" spans="1:30" ht="15" customHeight="1" thickBot="1" x14ac:dyDescent="0.3">
      <c r="A27" s="824"/>
      <c r="B27" s="50"/>
      <c r="C27" s="54"/>
      <c r="D27" s="54"/>
      <c r="E27" s="958" t="str">
        <f ca="1">INDIRECT("Z_CL_02_3_"&amp;IDIOMA)</f>
        <v>NUMÉRICA</v>
      </c>
      <c r="F27" s="958"/>
      <c r="G27" s="51"/>
      <c r="H27" s="965"/>
      <c r="I27" s="966"/>
      <c r="J27" s="966"/>
      <c r="K27" s="966"/>
      <c r="L27" s="966"/>
      <c r="M27" s="966"/>
      <c r="N27" s="966"/>
      <c r="O27" s="966"/>
      <c r="P27" s="966"/>
      <c r="Q27" s="966"/>
      <c r="R27" s="966"/>
      <c r="S27" s="966"/>
      <c r="T27" s="966"/>
      <c r="U27" s="966"/>
      <c r="V27" s="966"/>
      <c r="W27" s="967"/>
      <c r="X27" s="53"/>
      <c r="Y27" s="127"/>
      <c r="Z27" s="214">
        <f>Z25+1</f>
        <v>12</v>
      </c>
      <c r="AA27" s="227"/>
      <c r="AB27" s="214">
        <f>AB25+1</f>
        <v>28</v>
      </c>
      <c r="AC27"/>
      <c r="AD27"/>
    </row>
    <row r="28" spans="1:30" ht="6" customHeight="1" thickBot="1" x14ac:dyDescent="0.3">
      <c r="B28" s="50"/>
      <c r="C28" s="54"/>
      <c r="D28" s="54"/>
      <c r="E28" s="958"/>
      <c r="F28" s="958"/>
      <c r="G28" s="51"/>
      <c r="H28" s="965"/>
      <c r="I28" s="966"/>
      <c r="J28" s="966"/>
      <c r="K28" s="966"/>
      <c r="L28" s="966"/>
      <c r="M28" s="966"/>
      <c r="N28" s="966"/>
      <c r="O28" s="966"/>
      <c r="P28" s="966"/>
      <c r="Q28" s="966"/>
      <c r="R28" s="966"/>
      <c r="S28" s="966"/>
      <c r="T28" s="966"/>
      <c r="U28" s="966"/>
      <c r="V28" s="966"/>
      <c r="W28" s="967"/>
      <c r="X28" s="53"/>
      <c r="Y28" s="78"/>
      <c r="Z28" s="11"/>
      <c r="AC28"/>
      <c r="AD28"/>
    </row>
    <row r="29" spans="1:30" ht="15" customHeight="1" thickBot="1" x14ac:dyDescent="0.3">
      <c r="A29" s="822" t="str">
        <f ca="1">'Formulario OM'!A29</f>
        <v>USAR DATOS VARIABLES</v>
      </c>
      <c r="B29" s="50"/>
      <c r="C29" s="51"/>
      <c r="D29" s="51"/>
      <c r="E29" s="958"/>
      <c r="F29" s="958"/>
      <c r="G29" s="61"/>
      <c r="H29" s="968"/>
      <c r="I29" s="969"/>
      <c r="J29" s="969"/>
      <c r="K29" s="969"/>
      <c r="L29" s="969"/>
      <c r="M29" s="969"/>
      <c r="N29" s="969"/>
      <c r="O29" s="969"/>
      <c r="P29" s="969"/>
      <c r="Q29" s="969"/>
      <c r="R29" s="969"/>
      <c r="S29" s="969"/>
      <c r="T29" s="969"/>
      <c r="U29" s="969"/>
      <c r="V29" s="969"/>
      <c r="W29" s="970"/>
      <c r="X29" s="113"/>
      <c r="Y29" s="127"/>
      <c r="Z29" s="214">
        <f>Z27+1</f>
        <v>13</v>
      </c>
      <c r="AA29" s="227"/>
      <c r="AB29" s="214">
        <f>AB27+1</f>
        <v>29</v>
      </c>
      <c r="AC29"/>
      <c r="AD29"/>
    </row>
    <row r="30" spans="1:30" ht="6" customHeight="1" thickTop="1" x14ac:dyDescent="0.25">
      <c r="A30" s="823"/>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c r="AC30"/>
      <c r="AD30"/>
    </row>
    <row r="31" spans="1:30" ht="15" customHeight="1" thickBot="1" x14ac:dyDescent="0.3">
      <c r="A31" s="824"/>
      <c r="B31" s="50"/>
      <c r="C31" s="51"/>
      <c r="D31" s="51"/>
      <c r="E31" s="54"/>
      <c r="F31" s="62">
        <v>1</v>
      </c>
      <c r="G31" s="850" t="str">
        <f ca="1">'Formulario OM'!G31</f>
        <v>PISTA</v>
      </c>
      <c r="H31" s="850"/>
      <c r="I31" s="850"/>
      <c r="J31" s="850"/>
      <c r="K31" s="850"/>
      <c r="L31" s="850"/>
      <c r="M31" s="850"/>
      <c r="N31" s="850"/>
      <c r="O31" s="850"/>
      <c r="P31" s="850"/>
      <c r="Q31" s="850"/>
      <c r="R31" s="112"/>
      <c r="S31" s="837"/>
      <c r="T31" s="837"/>
      <c r="U31" s="837"/>
      <c r="V31" s="837"/>
      <c r="W31" s="837"/>
      <c r="X31" s="838"/>
      <c r="Y31" s="127"/>
      <c r="Z31" s="214">
        <f>Z29+1</f>
        <v>14</v>
      </c>
      <c r="AA31" s="227"/>
      <c r="AB31" s="214">
        <f>AB29+1</f>
        <v>30</v>
      </c>
      <c r="AC31"/>
      <c r="AD31"/>
    </row>
    <row r="32" spans="1:30" ht="6" customHeight="1" thickBot="1" x14ac:dyDescent="0.3">
      <c r="A32" s="472"/>
      <c r="B32" s="50"/>
      <c r="C32" s="821" t="s">
        <v>131</v>
      </c>
      <c r="D32" s="821"/>
      <c r="E32" s="54"/>
      <c r="F32" s="62"/>
      <c r="G32" s="61"/>
      <c r="H32" s="61"/>
      <c r="I32" s="61"/>
      <c r="J32" s="55"/>
      <c r="K32" s="55"/>
      <c r="L32" s="55"/>
      <c r="M32" s="61"/>
      <c r="N32" s="55"/>
      <c r="O32" s="55"/>
      <c r="P32" s="55"/>
      <c r="Q32" s="55"/>
      <c r="R32" s="112"/>
      <c r="S32" s="837"/>
      <c r="T32" s="837"/>
      <c r="U32" s="837"/>
      <c r="V32" s="837"/>
      <c r="W32" s="837"/>
      <c r="X32" s="838"/>
      <c r="Y32" s="78"/>
      <c r="AC32"/>
      <c r="AD32"/>
    </row>
    <row r="33" spans="1:30" ht="15" customHeight="1" thickTop="1" thickBot="1" x14ac:dyDescent="0.3">
      <c r="A33" s="123" t="str">
        <f ca="1">'Formulario OM'!A33</f>
        <v>ACTIVAR</v>
      </c>
      <c r="B33" s="50"/>
      <c r="C33" s="821"/>
      <c r="D33" s="821"/>
      <c r="E33" s="54"/>
      <c r="F33" s="136" t="s">
        <v>733</v>
      </c>
      <c r="G33" s="811"/>
      <c r="H33" s="812"/>
      <c r="I33" s="812"/>
      <c r="J33" s="812"/>
      <c r="K33" s="813"/>
      <c r="L33" s="136" t="s">
        <v>731</v>
      </c>
      <c r="M33" s="811"/>
      <c r="N33" s="812"/>
      <c r="O33" s="812"/>
      <c r="P33" s="812"/>
      <c r="Q33" s="813"/>
      <c r="R33" s="112"/>
      <c r="S33" s="837"/>
      <c r="T33" s="837"/>
      <c r="U33" s="837"/>
      <c r="V33" s="837"/>
      <c r="W33" s="837"/>
      <c r="X33" s="838"/>
      <c r="Y33" s="127"/>
      <c r="Z33" s="214">
        <f>Z31+1</f>
        <v>15</v>
      </c>
      <c r="AA33" s="227"/>
      <c r="AB33" s="214">
        <f>AB31+1</f>
        <v>31</v>
      </c>
      <c r="AC33"/>
      <c r="AD33"/>
    </row>
    <row r="34" spans="1:30" ht="6" customHeight="1" thickTop="1" thickBot="1" x14ac:dyDescent="0.3">
      <c r="A34" s="1"/>
      <c r="B34" s="50"/>
      <c r="C34" s="821"/>
      <c r="D34" s="821"/>
      <c r="E34" s="54"/>
      <c r="F34" s="62"/>
      <c r="G34" s="61">
        <f>M32+1</f>
        <v>1</v>
      </c>
      <c r="H34" s="61"/>
      <c r="I34" s="61"/>
      <c r="J34" s="55"/>
      <c r="K34" s="55"/>
      <c r="L34" s="55"/>
      <c r="M34" s="61">
        <f>G34+1</f>
        <v>2</v>
      </c>
      <c r="N34" s="56"/>
      <c r="O34" s="56"/>
      <c r="P34" s="56"/>
      <c r="Q34" s="56"/>
      <c r="R34" s="112"/>
      <c r="S34" s="837"/>
      <c r="T34" s="837"/>
      <c r="U34" s="837"/>
      <c r="V34" s="837"/>
      <c r="W34" s="837"/>
      <c r="X34" s="838"/>
      <c r="Y34" s="78"/>
      <c r="AC34"/>
      <c r="AD34"/>
    </row>
    <row r="35" spans="1:30" ht="15" customHeight="1" thickTop="1" thickBot="1" x14ac:dyDescent="0.3">
      <c r="A35" s="123" t="str">
        <f ca="1">'Formulario OM'!A35</f>
        <v>DESACTIVAR</v>
      </c>
      <c r="B35" s="50"/>
      <c r="C35" s="821"/>
      <c r="D35" s="821"/>
      <c r="E35" s="54"/>
      <c r="F35" s="136" t="s">
        <v>734</v>
      </c>
      <c r="G35" s="959"/>
      <c r="H35" s="960"/>
      <c r="I35" s="960"/>
      <c r="J35" s="960"/>
      <c r="K35" s="961"/>
      <c r="L35" s="136" t="s">
        <v>732</v>
      </c>
      <c r="M35" s="959"/>
      <c r="N35" s="960"/>
      <c r="O35" s="960"/>
      <c r="P35" s="960"/>
      <c r="Q35" s="961"/>
      <c r="R35" s="112"/>
      <c r="S35" s="837"/>
      <c r="T35" s="837"/>
      <c r="U35" s="837"/>
      <c r="V35" s="837"/>
      <c r="W35" s="837"/>
      <c r="X35" s="838"/>
      <c r="Y35" s="127"/>
      <c r="Z35" s="214">
        <f>Z33+1</f>
        <v>16</v>
      </c>
      <c r="AA35" s="227"/>
      <c r="AB35" s="214">
        <f>AB33+1</f>
        <v>32</v>
      </c>
      <c r="AC35"/>
      <c r="AD35"/>
    </row>
    <row r="36" spans="1:30" ht="9.9499999999999993" customHeight="1" thickTop="1" thickBot="1" x14ac:dyDescent="0.3">
      <c r="A36" s="470" t="str">
        <f>IF(AB2&gt;0,AB2,"")</f>
        <v/>
      </c>
      <c r="B36" s="228"/>
      <c r="C36" s="248" t="str">
        <f>Version</f>
        <v xml:space="preserve">   V - 7.1 </v>
      </c>
      <c r="D36" s="57"/>
      <c r="E36" s="57"/>
      <c r="F36" s="148">
        <v>4</v>
      </c>
      <c r="G36" s="57"/>
      <c r="H36" s="57"/>
      <c r="I36" s="57"/>
      <c r="J36" s="57"/>
      <c r="K36" s="57"/>
      <c r="L36" s="57"/>
      <c r="M36" s="57"/>
      <c r="N36" s="57"/>
      <c r="O36" s="57"/>
      <c r="P36" s="57"/>
      <c r="Q36" s="57"/>
      <c r="R36" s="114"/>
      <c r="S36" s="839"/>
      <c r="T36" s="839"/>
      <c r="U36" s="839"/>
      <c r="V36" s="839"/>
      <c r="W36" s="839"/>
      <c r="X36" s="840"/>
      <c r="Y36" s="78"/>
      <c r="AC36"/>
      <c r="AD36"/>
    </row>
    <row r="37" spans="1:30" s="2" customFormat="1" ht="15.75" hidden="1" customHeight="1" thickTop="1" x14ac:dyDescent="0.25">
      <c r="G37" s="42">
        <v>812</v>
      </c>
      <c r="M37" s="216" t="b">
        <v>1</v>
      </c>
      <c r="N37" s="216" t="b">
        <f>Centrar_Tabla</f>
        <v>0</v>
      </c>
      <c r="Y37" s="4"/>
      <c r="AC37"/>
      <c r="AD37"/>
    </row>
    <row r="38" spans="1:30" s="2" customFormat="1" ht="5.0999999999999996" hidden="1" customHeight="1" x14ac:dyDescent="0.25">
      <c r="A38" s="4"/>
      <c r="B38" s="12"/>
      <c r="C38" s="12"/>
      <c r="D38" s="12"/>
      <c r="E38" s="12"/>
      <c r="F38" s="12"/>
      <c r="G38" s="12"/>
      <c r="Y38" s="4"/>
      <c r="AC38"/>
      <c r="AD38"/>
    </row>
    <row r="39" spans="1:30" s="2" customFormat="1" hidden="1" x14ac:dyDescent="0.25">
      <c r="A39" s="4"/>
      <c r="Y39" s="4"/>
      <c r="AC39"/>
      <c r="AD39"/>
    </row>
    <row r="40" spans="1:30" s="2" customFormat="1" hidden="1" x14ac:dyDescent="0.25">
      <c r="A40" s="4"/>
      <c r="G40" s="668"/>
      <c r="H40" s="667"/>
      <c r="I40" s="667"/>
      <c r="J40" s="667"/>
      <c r="K40" s="667"/>
      <c r="L40" s="667"/>
      <c r="Y40" s="4"/>
      <c r="AC40"/>
      <c r="AD40"/>
    </row>
    <row r="41" spans="1:30" s="2" customFormat="1" ht="15.75" hidden="1" x14ac:dyDescent="0.25">
      <c r="A41" s="128"/>
      <c r="G41" s="667"/>
      <c r="H41" s="667"/>
      <c r="I41" s="667"/>
      <c r="J41" s="667"/>
      <c r="K41" s="667"/>
      <c r="L41" s="667"/>
      <c r="Y41" s="4"/>
      <c r="AC41"/>
      <c r="AD41"/>
    </row>
    <row r="42" spans="1:30" s="2" customFormat="1" hidden="1" x14ac:dyDescent="0.25">
      <c r="A42" s="4"/>
      <c r="G42" s="667"/>
      <c r="H42" s="667"/>
      <c r="I42" s="667"/>
      <c r="J42" s="667"/>
      <c r="K42" s="667"/>
      <c r="L42" s="667"/>
      <c r="Y42" s="4"/>
      <c r="AC42"/>
      <c r="AD42"/>
    </row>
    <row r="43" spans="1:30" s="2" customFormat="1" hidden="1" x14ac:dyDescent="0.25">
      <c r="A43" s="4"/>
      <c r="G43" s="667"/>
      <c r="H43" s="667"/>
      <c r="I43" s="667"/>
      <c r="J43" s="667"/>
      <c r="K43" s="667"/>
      <c r="L43" s="667"/>
      <c r="Y43" s="4"/>
      <c r="AC43"/>
      <c r="AD43"/>
    </row>
    <row r="44" spans="1:30" s="2" customFormat="1" hidden="1" x14ac:dyDescent="0.25">
      <c r="A44" s="4"/>
      <c r="G44" s="667"/>
      <c r="H44" s="667"/>
      <c r="I44" s="667"/>
      <c r="J44" s="667"/>
      <c r="K44" s="667"/>
      <c r="L44" s="667"/>
      <c r="Y44" s="4"/>
      <c r="AC44"/>
      <c r="AD44"/>
    </row>
    <row r="45" spans="1:30" s="2" customFormat="1" ht="15.75" hidden="1" customHeight="1" x14ac:dyDescent="0.25">
      <c r="A45" s="4"/>
      <c r="G45" s="667"/>
      <c r="H45" s="667"/>
      <c r="I45" s="667"/>
      <c r="J45" s="667"/>
      <c r="K45" s="667"/>
      <c r="L45" s="667"/>
      <c r="Y45" s="4"/>
      <c r="AC45"/>
      <c r="AD45"/>
    </row>
    <row r="46" spans="1:30" s="2" customFormat="1" ht="5.0999999999999996" customHeight="1" thickTop="1" x14ac:dyDescent="0.25">
      <c r="Y46" s="4"/>
      <c r="AC46"/>
      <c r="AD46"/>
    </row>
    <row r="47" spans="1:30" hidden="1" x14ac:dyDescent="0.25"/>
    <row r="48" spans="1:30"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eJgp986rtrixpSm9+3F+V5kv86xjo0nz5tR2F9NhakBIihVAvofs/ueX19K6ZurOYTnH2WFijbWgge3WTJ6B0w==" saltValue="R+78LWQRqXQsZBLTWdjd0w==" spinCount="100000" sheet="1" objects="1" scenarios="1" selectLockedCells="1"/>
  <dataConsolidate/>
  <mergeCells count="41">
    <mergeCell ref="E23:F25"/>
    <mergeCell ref="E19:F21"/>
    <mergeCell ref="B5:G5"/>
    <mergeCell ref="B7:G7"/>
    <mergeCell ref="B9:G9"/>
    <mergeCell ref="B11:G11"/>
    <mergeCell ref="B15:F15"/>
    <mergeCell ref="G14:G16"/>
    <mergeCell ref="B12:C14"/>
    <mergeCell ref="R5:W5"/>
    <mergeCell ref="H7:M7"/>
    <mergeCell ref="V8:W8"/>
    <mergeCell ref="Q7:W7"/>
    <mergeCell ref="V9:W9"/>
    <mergeCell ref="M4:M6"/>
    <mergeCell ref="I5:K5"/>
    <mergeCell ref="N5:Q5"/>
    <mergeCell ref="A1:A3"/>
    <mergeCell ref="B1:K3"/>
    <mergeCell ref="L2:M2"/>
    <mergeCell ref="N2:O2"/>
    <mergeCell ref="H9:M9"/>
    <mergeCell ref="N9:P9"/>
    <mergeCell ref="P2:Q2"/>
    <mergeCell ref="N7:P7"/>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s>
  <conditionalFormatting sqref="Y2">
    <cfRule type="expression" dxfId="271" priority="1">
      <formula>$Z$2="OK"</formula>
    </cfRule>
    <cfRule type="expression" dxfId="270" priority="2">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- 7.1 </v>
      </c>
      <c r="B1" s="133"/>
      <c r="C1" s="134"/>
      <c r="D1" s="229"/>
      <c r="E1" s="229"/>
      <c r="F1" s="232" t="str">
        <f ca="1">'Datos OM'!F1</f>
        <v>DATOS 
GENERALES
FORMULARIO</v>
      </c>
      <c r="G1" s="463" t="str">
        <f ca="1">'Datos OM'!G1</f>
        <v>INSERTAR PREGUNTA [ Ctrl + h ]
BORRAR PREGUNTA [ Ctrl + k ]</v>
      </c>
      <c r="H1" s="234">
        <f>COUNTA(Tabla_CL[Columna1])</f>
        <v>0</v>
      </c>
      <c r="I1" s="231"/>
      <c r="AF1" s="233" t="str">
        <f ca="1">'Datos OM'!I1</f>
        <v>Preguntas Almacenadas</v>
      </c>
    </row>
    <row r="2" spans="1:36" s="7" customFormat="1" ht="36" x14ac:dyDescent="0.25">
      <c r="A2" s="261" t="str">
        <f ca="1">'Datos OM'!A2</f>
        <v>Nombre de la pregunta</v>
      </c>
      <c r="B2" s="155"/>
      <c r="C2" s="85"/>
      <c r="D2" s="86"/>
      <c r="E2" s="86"/>
      <c r="F2" s="300" t="str">
        <f ca="1">'Datos OM'!F2</f>
        <v>Descripción</v>
      </c>
      <c r="G2" s="301" t="str">
        <f ca="1">'Formulario CL'!B1&amp;"
"&amp;'Formulario OM'!B11</f>
        <v>FastTest PlugIn - Cloze
Enunciado de la pregunta</v>
      </c>
      <c r="H2" s="302" t="str">
        <f ca="1">INDIRECT("Z_TX_74_"&amp;IDIOMA)</f>
        <v>Ancho RC</v>
      </c>
      <c r="I2" s="303"/>
      <c r="J2" s="303"/>
      <c r="K2" s="304"/>
      <c r="L2" s="305"/>
      <c r="M2" s="306"/>
      <c r="N2" s="307"/>
      <c r="O2" s="308"/>
      <c r="P2" s="309"/>
      <c r="Q2" s="304"/>
      <c r="R2" s="305"/>
      <c r="S2" s="306"/>
      <c r="T2" s="306"/>
      <c r="U2" s="306"/>
      <c r="V2" s="306"/>
      <c r="W2" s="306"/>
      <c r="X2" s="306"/>
      <c r="Y2" s="306"/>
      <c r="Z2" s="306"/>
      <c r="AA2" s="306"/>
      <c r="AB2" s="306"/>
      <c r="AC2" s="306"/>
      <c r="AD2" s="306"/>
      <c r="AE2" s="306"/>
      <c r="AF2" s="310" t="str">
        <f ca="1">'Datos OM'!AF2</f>
        <v>PISTA: 1</v>
      </c>
      <c r="AG2" s="311" t="str">
        <f ca="1">'Datos OM'!AG2</f>
        <v>PISTA: 2</v>
      </c>
      <c r="AH2" s="312" t="str">
        <f ca="1">'Datos OM'!AH2</f>
        <v>PISTA: 3</v>
      </c>
      <c r="AI2" s="313" t="str">
        <f ca="1">'Datos OM'!AI2</f>
        <v>PISTA: 4</v>
      </c>
      <c r="AJ2" s="309" t="s">
        <v>1097</v>
      </c>
    </row>
    <row r="3" spans="1:36" s="373" customFormat="1" ht="12" hidden="1" x14ac:dyDescent="0.25">
      <c r="A3" s="359" t="str">
        <f ca="1">IFERROR(IF(INDIRECT("F"&amp;PREGUNTA_ACTUAL-(N_I_CL)+N_I_Tabla&amp;"C"&amp;COLUMN(),FALSE)="","",INDIRECT("F"&amp;PREGUNTA_ACTUAL-(N_I_CL)+N_I_Tabla&amp;"C"&amp;COLUMN(),FALSE)),"")</f>
        <v/>
      </c>
      <c r="B3" s="359" t="str">
        <f ca="1">IFERROR(INDIRECT("F"&amp;PREGUNTA_ACTUAL-(N_I_CL)+N_I_Tabla&amp;"C"&amp;COLUMN(),FALSE),"")</f>
        <v/>
      </c>
      <c r="C3" s="359" t="str">
        <f ca="1">IFERROR(INDIRECT("F"&amp;PREGUNTA_ACTUAL-(N_I_CL)+N_I_Tabla&amp;"C"&amp;COLUMN(),FALSE),"")</f>
        <v/>
      </c>
      <c r="D3" s="359" t="str">
        <f ca="1">IFERROR(INDIRECT("F"&amp;PREGUNTA_ACTUAL-(N_I_CL)+N_I_Tabla&amp;"C"&amp;COLUMN(),FALSE),"")</f>
        <v/>
      </c>
      <c r="E3" s="359" t="str">
        <f ca="1">IFERROR(INDIRECT("F"&amp;PREGUNTA_ACTUAL-(N_I_CL)+N_I_Tabla&amp;"C"&amp;COLUMN(),FALSE),"")</f>
        <v/>
      </c>
      <c r="F3" s="359" t="str">
        <f t="shared" ref="F3:AJ3" ca="1" si="0">IFERROR(IF(INDIRECT("F"&amp;PREGUNTA_ACTUAL-(N_I_CL)+N_I_Tabla&amp;"C"&amp;COLUMN(),FALSE)="","",INDIRECT("F"&amp;PREGUNTA_ACTUAL-(N_I_CL)+N_I_Tabla&amp;"C"&amp;COLUMN(),FALSE)),"")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44" hidden="1" x14ac:dyDescent="0.25">
      <c r="A4" s="85">
        <v>801</v>
      </c>
      <c r="B4" s="371">
        <f>N_I_Tabla</f>
        <v>6</v>
      </c>
      <c r="C4" s="379"/>
      <c r="D4" s="369"/>
      <c r="E4" s="90"/>
      <c r="F4" s="91" t="str">
        <f>IF('Formulario CL'!H9="","",'Formulario CL'!H9)</f>
        <v/>
      </c>
      <c r="G4" s="207" t="str">
        <f>IF('Formulario CL'!H11="","",'Formulario CL'!H11)</f>
        <v/>
      </c>
      <c r="H4" s="225" t="str">
        <f>IF('Formulario CL'!Q9="","",'Formulario CL'!Q9)</f>
        <v/>
      </c>
      <c r="I4" s="208"/>
      <c r="J4" s="208"/>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1378</v>
      </c>
      <c r="B5" s="363" t="s">
        <v>17837</v>
      </c>
      <c r="C5" s="364" t="s">
        <v>17834</v>
      </c>
      <c r="D5" s="364" t="s">
        <v>17835</v>
      </c>
      <c r="E5" s="364" t="s">
        <v>17836</v>
      </c>
      <c r="F5" s="91" t="s">
        <v>1532</v>
      </c>
      <c r="G5" s="207" t="s">
        <v>1382</v>
      </c>
      <c r="H5" s="225" t="s">
        <v>1074</v>
      </c>
      <c r="I5" s="208" t="s">
        <v>17860</v>
      </c>
      <c r="J5" s="208" t="s">
        <v>17838</v>
      </c>
      <c r="K5" s="96" t="s">
        <v>17839</v>
      </c>
      <c r="L5" s="97" t="s">
        <v>17840</v>
      </c>
      <c r="M5" s="98" t="s">
        <v>17841</v>
      </c>
      <c r="N5" s="93" t="s">
        <v>17842</v>
      </c>
      <c r="O5" s="94" t="s">
        <v>17843</v>
      </c>
      <c r="P5" s="95" t="s">
        <v>17844</v>
      </c>
      <c r="Q5" s="96" t="s">
        <v>17845</v>
      </c>
      <c r="R5" s="97" t="s">
        <v>17846</v>
      </c>
      <c r="S5" s="98" t="s">
        <v>17847</v>
      </c>
      <c r="T5" s="98" t="s">
        <v>17848</v>
      </c>
      <c r="U5" s="98" t="s">
        <v>17849</v>
      </c>
      <c r="V5" s="98" t="s">
        <v>17850</v>
      </c>
      <c r="W5" s="98" t="s">
        <v>17851</v>
      </c>
      <c r="X5" s="98" t="s">
        <v>17852</v>
      </c>
      <c r="Y5" s="98" t="s">
        <v>17853</v>
      </c>
      <c r="Z5" s="98" t="s">
        <v>17854</v>
      </c>
      <c r="AA5" s="98" t="s">
        <v>17855</v>
      </c>
      <c r="AB5" s="98" t="s">
        <v>17856</v>
      </c>
      <c r="AC5" s="98" t="s">
        <v>17857</v>
      </c>
      <c r="AD5" s="98" t="s">
        <v>17858</v>
      </c>
      <c r="AE5" s="98" t="s">
        <v>17859</v>
      </c>
      <c r="AF5" s="99" t="s">
        <v>1296</v>
      </c>
      <c r="AG5" s="100" t="s">
        <v>1297</v>
      </c>
      <c r="AH5" s="101" t="s">
        <v>1298</v>
      </c>
      <c r="AI5" s="102" t="s">
        <v>1299</v>
      </c>
      <c r="AJ5" s="95" t="s">
        <v>1097</v>
      </c>
    </row>
    <row r="6" spans="1:36" x14ac:dyDescent="0.25">
      <c r="A6" s="633" t="str">
        <f>IFERROR(IF(Tabla_CL[[#This Row],[Columna1]]="","",PREF_PREGUNTA&amp;IF(PREF_PREGUNTA="",""," - ")&amp;
IF(n_preg_ON_CL=TRUE,IF((N_I_EN+ROW()-N_I_Tabla)&gt;99,
IF((N_I_CL+ROW()-N_I_Tabla)&lt;100,"0",""),"")&amp;
IF((N_I_CL+ROW()-N_I_Tabla)&lt;10,"0","")&amp;(N_I_CL+ROW()-N_I_Tabla),""))&amp;
IF(Tabla_CL[[#This Row],[Descripcion]]&lt;&gt;""," "&amp;Tabla_CL[[#This Row],[Descripcion]],""),"")</f>
        <v/>
      </c>
      <c r="B6" s="714"/>
      <c r="C6" s="89"/>
      <c r="D6" s="90"/>
      <c r="E6" s="90"/>
      <c r="F6" s="91"/>
      <c r="G6" s="715"/>
      <c r="H6" s="716"/>
      <c r="I6" s="717"/>
      <c r="J6" s="717"/>
      <c r="K6" s="96"/>
      <c r="L6" s="97"/>
      <c r="M6" s="9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h4AmOBA6SnJZWcc8sYi1+1c1xInx+TggbgUO+7rMSTgD2kKi270Lom+m/V9GWkKj0q/nNa+1p7j66wuSvsrbVA==" saltValue="Am+Hs+/8c1imBxZYJ4yCYA==" spinCount="100000" sheet="1" objects="1" scenarios="1" selectLockedCells="1"/>
  <conditionalFormatting sqref="K4:AI4 K2:AJ2 F4:G4 B2:G2 K6:AJ6 B6:G6">
    <cfRule type="cellIs" dxfId="269" priority="353" operator="equal">
      <formula>""</formula>
    </cfRule>
    <cfRule type="cellIs" dxfId="268" priority="354" operator="equal">
      <formula>0</formula>
    </cfRule>
  </conditionalFormatting>
  <conditionalFormatting sqref="H4 H2 H6">
    <cfRule type="cellIs" dxfId="267" priority="287" operator="equal">
      <formula>""</formula>
    </cfRule>
  </conditionalFormatting>
  <conditionalFormatting sqref="H5">
    <cfRule type="cellIs" dxfId="266" priority="6" operator="equal">
      <formula>""</formula>
    </cfRule>
  </conditionalFormatting>
  <conditionalFormatting sqref="G6">
    <cfRule type="duplicateValues" dxfId="265" priority="3795"/>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NOMBRE_OM</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&lt;text&gt;&lt;![CDATA[&lt;p&gt;&lt;p&gt;&lt;p&gt;&lt;em&gt;Haga clic en las etiquetas de texto para alternar: normal/rojo ondulado. &lt;br&gt;
Haga clic en los botones para seleccionar la respuesta. &lt;/em&gt;&lt;/p&gt;]]&gt;&lt;/text&gt;</v>
      </c>
      <c r="B7" s="23" t="str">
        <f ca="1">IF(Centrar_Tabla_OM=TRUE,B8,"")&amp;IF(IMG_OM="","",IMG_OM&amp;"&lt;/p&gt;")&amp;ENUNCIADO_OM&amp;C7</f>
        <v>&lt;p&gt;&lt;p&gt;&lt;em&gt;Haga clic en las etiquetas de texto para alternar: normal/rojo ondulado. &lt;br&gt;
Haga clic en los botones para seleccionar la respuesta. &lt;/em&gt;</v>
      </c>
      <c r="C7" s="456"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220" t="s">
        <v>31</v>
      </c>
      <c r="B8" s="16" t="s">
        <v>1106</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&lt;single&gt;true&lt;/single&gt;</v>
      </c>
      <c r="B16" s="18" t="s">
        <v>12</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c r="C25" s="454"/>
    </row>
    <row r="26" spans="1:7" x14ac:dyDescent="0.25">
      <c r="A26" s="220" t="str">
        <f>"      &lt;text&gt;&lt;![CDATA[&lt;p&gt;"&amp;B26&amp;"&lt;/p&gt;]]&gt;&lt;/text&gt;"</f>
        <v xml:space="preserve">      &lt;text&gt;&lt;![CDATA[&lt;p&gt;0&lt;/p&gt;]]&gt;&lt;/text&gt;</v>
      </c>
      <c r="B26" s="18">
        <f>R_INCORRECTA</f>
        <v>0</v>
      </c>
    </row>
    <row r="27" spans="1:7" x14ac:dyDescent="0.25">
      <c r="A27" s="220" t="s">
        <v>47</v>
      </c>
      <c r="B27" s="22" t="s">
        <v>861</v>
      </c>
      <c r="D27" s="27" t="str">
        <f ca="1">IF(Marcar_RI=INDIRECT("Z_TX_72_"&amp;IDIOMA),"OK","NO")</f>
        <v>NO</v>
      </c>
      <c r="E27" s="27" t="str">
        <f ca="1">IF(Marcar_RI=INDIRECT("Z_TX_73_"&amp;IDIOMA),"OK","NO")</f>
        <v>OK</v>
      </c>
      <c r="F27" s="27" t="str">
        <f ca="1">IF(OR(Marcar_RI=INDIRECT("Z_TX_72_"&amp;IDIOMA),Marcar_RI=INDIRECT("Z_TX_73_"&amp;IDIOMA)),"OK","NO")</f>
        <v>OK</v>
      </c>
    </row>
    <row r="28" spans="1:7" x14ac:dyDescent="0.25">
      <c r="A28" s="219" t="s">
        <v>49</v>
      </c>
      <c r="B28" s="25">
        <v>1</v>
      </c>
      <c r="C28" s="25" t="str">
        <f ca="1">IFERROR(FIND(",",B29,1),"")</f>
        <v/>
      </c>
      <c r="D28" s="221" t="s">
        <v>1067</v>
      </c>
      <c r="E28" s="222" t="s">
        <v>1069</v>
      </c>
      <c r="F28" s="220" t="s">
        <v>1068</v>
      </c>
    </row>
    <row r="29" spans="1:7" x14ac:dyDescent="0.25">
      <c r="A29" s="437" t="str">
        <f ca="1">IF(B30&lt;&gt;"",$C$29&amp;IF(C28&lt;&gt;"",REPLACE(B29,C28,1,"."),B29)&amp;$C$30,"BORRAR")</f>
        <v>BORRAR</v>
      </c>
      <c r="B29" s="23" t="str">
        <f ca="1">INDIRECT("PUNTOS_"&amp;B28&amp;"_OM")</f>
        <v/>
      </c>
      <c r="C29" s="454" t="s">
        <v>50</v>
      </c>
    </row>
    <row r="30" spans="1:7" x14ac:dyDescent="0.25">
      <c r="A30" s="220" t="str">
        <f ca="1">IF(A29="BORRAR","BORRAR","      &lt;text&gt;&lt;![CDATA["&amp;B30&amp;"]]&gt;&lt;/text&gt;")</f>
        <v>BORRAR</v>
      </c>
      <c r="B30" s="18" t="str">
        <f ca="1">D30&amp;E30&amp;INDIRECT("RESPUESTA_"&amp;B28&amp;"_OM")&amp;F30</f>
        <v/>
      </c>
      <c r="C30" s="454" t="s">
        <v>51</v>
      </c>
      <c r="D30" s="221" t="str">
        <f ca="1">IF(INDIRECT("RESPUESTA_"&amp;B28&amp;"_OM")="","",IF($D$27="OK",$D$28,""))</f>
        <v/>
      </c>
      <c r="E30" s="222" t="str">
        <f ca="1">IF(INDIRECT("RESPUESTA_"&amp;B28&amp;"_OM")="","",IF($E$27="OK",$E$28,""))</f>
        <v/>
      </c>
      <c r="F30" s="220" t="str">
        <f ca="1">IF(INDIRECT("RESPUESTA_"&amp;B28&amp;"_OM")="","",IF($F$27="OK",$F$28,""))</f>
        <v/>
      </c>
      <c r="G30" s="220" t="s">
        <v>115</v>
      </c>
    </row>
    <row r="31" spans="1:7" x14ac:dyDescent="0.25">
      <c r="A31" s="220" t="str">
        <f ca="1">IF(A30="BORRAR","BORRAR",$C$31)</f>
        <v>BORRAR</v>
      </c>
      <c r="C31" s="454" t="s">
        <v>52</v>
      </c>
    </row>
    <row r="32" spans="1:7" x14ac:dyDescent="0.25">
      <c r="A32" s="220" t="str">
        <f ca="1">IF(A31="BORRAR","BORRAR","      &lt;text&gt;&lt;![CDATA[&lt;p&gt;"&amp;B32&amp;"&lt;/p&gt;]]&gt;&lt;/text&gt;")</f>
        <v>BORRAR</v>
      </c>
      <c r="B32" s="17" t="str">
        <f ca="1">INDIRECT("RETROAL_"&amp;B28&amp;"_OM")</f>
        <v/>
      </c>
    </row>
    <row r="33" spans="1:7" x14ac:dyDescent="0.25">
      <c r="A33" s="220" t="str">
        <f ca="1">IF(A32="BORRAR","BORRAR","      &lt;/feedback&gt;")</f>
        <v>BORRAR</v>
      </c>
      <c r="B33" s="22"/>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INDIRECT("PUNTOS_"&amp;B34&amp;"_OM")</f>
        <v/>
      </c>
    </row>
    <row r="36" spans="1:7" x14ac:dyDescent="0.25">
      <c r="A36" s="220" t="str">
        <f ca="1">IF(A35="BORRAR","BORRAR","      &lt;text&gt;&lt;![CDATA[&lt;p&gt;"&amp;B36&amp;"&lt;/p&gt;]]&gt;&lt;/text&gt;")</f>
        <v>BORRAR</v>
      </c>
      <c r="B36" s="18" t="str">
        <f ca="1">D36&amp;E36&amp;INDIRECT("RESPUESTA_"&amp;B34&amp;"_OM")&amp;F36</f>
        <v/>
      </c>
      <c r="C36" s="454"/>
      <c r="D36" s="221" t="str">
        <f ca="1">IF(INDIRECT("RESPUESTA_"&amp;B34&amp;"_OM")="","",IF($D$27="OK",$D$28,""))</f>
        <v/>
      </c>
      <c r="E36" s="222" t="str">
        <f ca="1">IF(INDIRECT("RESPUESTA_"&amp;B34&amp;"_OM")="","",IF($E$27="OK",$E$28,""))</f>
        <v/>
      </c>
      <c r="F36" s="220" t="str">
        <f ca="1">IF(INDIRECT("RESPUESTA_"&amp;B34&amp;"_OM")="","",IF($F$27="OK",$F$28,""))</f>
        <v/>
      </c>
      <c r="G36" s="220" t="s">
        <v>115</v>
      </c>
    </row>
    <row r="37" spans="1:7" x14ac:dyDescent="0.25">
      <c r="A37" s="220" t="str">
        <f ca="1">IF(A36="BORRAR","BORRAR",$C$31)</f>
        <v>BORRAR</v>
      </c>
    </row>
    <row r="38" spans="1:7" x14ac:dyDescent="0.25">
      <c r="A38" s="220" t="str">
        <f ca="1">IF(A37="BORRAR","BORRAR","      &lt;text&gt;&lt;![CDATA[&lt;p&gt;"&amp;B38&amp;"&lt;/p&gt;]]&gt;&lt;/text&gt;")</f>
        <v>BORRAR</v>
      </c>
      <c r="B38" s="17" t="str">
        <f ca="1">INDIRECT("RETROAL_"&amp;B34&amp;"_OM")</f>
        <v/>
      </c>
    </row>
    <row r="39" spans="1:7" x14ac:dyDescent="0.25">
      <c r="A39" s="220" t="str">
        <f ca="1">IF(A38="BORRAR","BORRAR","      &lt;/feedback&gt;")</f>
        <v>BORRAR</v>
      </c>
      <c r="B39" s="22"/>
    </row>
    <row r="40" spans="1:7" x14ac:dyDescent="0.25">
      <c r="A40" s="220" t="str">
        <f ca="1">IF(A39="BORRAR","BORRAR","    &lt;/answer&gt;")</f>
        <v>BORRAR</v>
      </c>
      <c r="B40" s="19">
        <f>B34+1</f>
        <v>3</v>
      </c>
      <c r="C40" s="19" t="str">
        <f ca="1">IFERROR(FIND(",",B41,1),"")</f>
        <v/>
      </c>
    </row>
    <row r="41" spans="1:7" x14ac:dyDescent="0.25">
      <c r="A41" s="455" t="str">
        <f ca="1">IF(B42&lt;&gt;"",$C$29&amp;IF(C40&lt;&gt;"",REPLACE(B41,C40,1,"."),B41)&amp;$C$30,"BORRAR")</f>
        <v>BORRAR</v>
      </c>
      <c r="B41" s="23" t="str">
        <f ca="1">INDIRECT("PUNTOS_"&amp;B40&amp;"_OM")</f>
        <v/>
      </c>
    </row>
    <row r="42" spans="1:7" x14ac:dyDescent="0.25">
      <c r="A42" s="220" t="str">
        <f ca="1">IF(A41="BORRAR","BORRAR","      &lt;text&gt;&lt;![CDATA[&lt;p&gt;"&amp;B42&amp;"&lt;/p&gt;]]&gt;&lt;/text&gt;")</f>
        <v>BORRAR</v>
      </c>
      <c r="B42" s="18" t="str">
        <f ca="1">D42&amp;E42&amp;INDIRECT("RESPUESTA_"&amp;B40&amp;"_OM")&amp;F42</f>
        <v/>
      </c>
      <c r="C42" s="454"/>
      <c r="D42" s="221" t="str">
        <f ca="1">IF(INDIRECT("RESPUESTA_"&amp;B40&amp;"_OM")="","",IF($D$27="OK",$D$28,""))</f>
        <v/>
      </c>
      <c r="E42" s="222" t="str">
        <f ca="1">IF(INDIRECT("RESPUESTA_"&amp;B40&amp;"_OM")="","",IF($E$27="OK",$E$28,""))</f>
        <v/>
      </c>
      <c r="F42" s="220" t="str">
        <f ca="1">IF(INDIRECT("RESPUESTA_"&amp;B40&amp;"_OM")="","",IF($F$27="OK",$F$28,""))</f>
        <v/>
      </c>
      <c r="G42" s="220" t="s">
        <v>115</v>
      </c>
    </row>
    <row r="43" spans="1:7" x14ac:dyDescent="0.25">
      <c r="A43" s="220" t="str">
        <f ca="1">IF(A42="BORRAR","BORRAR",$C$31)</f>
        <v>BORRAR</v>
      </c>
    </row>
    <row r="44" spans="1:7" x14ac:dyDescent="0.25">
      <c r="A44" s="220" t="str">
        <f ca="1">IF(A43="BORRAR","BORRAR","      &lt;text&gt;&lt;![CDATA[&lt;p&gt;"&amp;B44&amp;"&lt;/p&gt;]]&gt;&lt;/text&gt;")</f>
        <v>BORRAR</v>
      </c>
      <c r="B44" s="17" t="str">
        <f ca="1">INDIRECT("RETROAL_"&amp;B40&amp;"_OM")</f>
        <v/>
      </c>
    </row>
    <row r="45" spans="1:7" x14ac:dyDescent="0.25">
      <c r="A45" s="220" t="str">
        <f ca="1">IF(A44="BORRAR","BORRAR","      &lt;/feedback&gt;")</f>
        <v>BORRAR</v>
      </c>
      <c r="B45" s="22"/>
    </row>
    <row r="46" spans="1:7" x14ac:dyDescent="0.25">
      <c r="A46" s="220" t="str">
        <f ca="1">IF(A45="BORRAR","BORRAR","    &lt;/answer&gt;")</f>
        <v>BORRAR</v>
      </c>
      <c r="B46" s="19">
        <f>B40+1</f>
        <v>4</v>
      </c>
      <c r="C46" s="19" t="str">
        <f ca="1">IFERROR(FIND(",",B47,1),"")</f>
        <v/>
      </c>
    </row>
    <row r="47" spans="1:7" x14ac:dyDescent="0.25">
      <c r="A47" s="455" t="str">
        <f ca="1">IF(B48&lt;&gt;"",$C$29&amp;IF(C46&lt;&gt;"",REPLACE(B47,C46,1,"."),B47)&amp;$C$30,"BORRAR")</f>
        <v>BORRAR</v>
      </c>
      <c r="B47" s="23" t="str">
        <f ca="1">INDIRECT("PUNTOS_"&amp;B46&amp;"_OM")</f>
        <v/>
      </c>
    </row>
    <row r="48" spans="1:7" x14ac:dyDescent="0.25">
      <c r="A48" s="220" t="str">
        <f ca="1">IF(A47="BORRAR","BORRAR","      &lt;text&gt;&lt;![CDATA[&lt;p&gt;"&amp;B48&amp;"&lt;/p&gt;]]&gt;&lt;/text&gt;")</f>
        <v>BORRAR</v>
      </c>
      <c r="B48" s="18" t="str">
        <f ca="1">D48&amp;E48&amp;INDIRECT("RESPUESTA_"&amp;B46&amp;"_OM")&amp;F48</f>
        <v/>
      </c>
      <c r="C48" s="454"/>
      <c r="D48" s="221" t="str">
        <f ca="1">IF(INDIRECT("RESPUESTA_"&amp;B46&amp;"_OM")="","",IF($D$27="OK",$D$28,""))</f>
        <v/>
      </c>
      <c r="E48" s="222" t="str">
        <f ca="1">IF(INDIRECT("RESPUESTA_"&amp;B46&amp;"_OM")="","",IF($E$27="OK",$E$28,""))</f>
        <v/>
      </c>
      <c r="F48" s="220" t="str">
        <f ca="1">IF(INDIRECT("RESPUESTA_"&amp;B46&amp;"_OM")="","",IF($F$27="OK",$F$28,""))</f>
        <v/>
      </c>
      <c r="G48" s="220" t="s">
        <v>115</v>
      </c>
    </row>
    <row r="49" spans="1:7" x14ac:dyDescent="0.25">
      <c r="A49" s="220" t="str">
        <f ca="1">IF(A48="BORRAR","BORRAR",$C$31)</f>
        <v>BORRAR</v>
      </c>
    </row>
    <row r="50" spans="1:7" x14ac:dyDescent="0.25">
      <c r="A50" s="220" t="str">
        <f ca="1">IF(A49="BORRAR","BORRAR","      &lt;text&gt;&lt;![CDATA[&lt;p&gt;"&amp;B50&amp;"&lt;/p&gt;]]&gt;&lt;/text&gt;")</f>
        <v>BORRAR</v>
      </c>
      <c r="B50" s="17" t="str">
        <f ca="1">INDIRECT("RETROAL_"&amp;B46&amp;"_OM")</f>
        <v/>
      </c>
    </row>
    <row r="51" spans="1:7" x14ac:dyDescent="0.25">
      <c r="A51" s="220" t="str">
        <f ca="1">IF(A50="BORRAR","BORRAR","      &lt;/feedback&gt;")</f>
        <v>BORRAR</v>
      </c>
      <c r="B51" s="22"/>
    </row>
    <row r="52" spans="1:7" x14ac:dyDescent="0.25">
      <c r="A52" s="220" t="str">
        <f ca="1">IF(A51="BORRAR","BORRAR","    &lt;/answer&gt;")</f>
        <v>BORRAR</v>
      </c>
      <c r="B52" s="19">
        <f>B46+1</f>
        <v>5</v>
      </c>
      <c r="C52" s="19" t="str">
        <f ca="1">IFERROR(FIND(",",B53,1),"")</f>
        <v/>
      </c>
    </row>
    <row r="53" spans="1:7" x14ac:dyDescent="0.25">
      <c r="A53" s="455" t="str">
        <f ca="1">IF(B54&lt;&gt;"",$C$29&amp;IF(C52&lt;&gt;"",REPLACE(B53,C52,1,"."),B53)&amp;$C$30,"BORRAR")</f>
        <v>BORRAR</v>
      </c>
      <c r="B53" s="23" t="str">
        <f ca="1">INDIRECT("PUNTOS_"&amp;B52&amp;"_OM")</f>
        <v/>
      </c>
    </row>
    <row r="54" spans="1:7" x14ac:dyDescent="0.25">
      <c r="A54" s="220" t="str">
        <f ca="1">IF(A53="BORRAR","BORRAR","      &lt;text&gt;&lt;![CDATA[&lt;p&gt;"&amp;B54&amp;"&lt;/p&gt;]]&gt;&lt;/text&gt;")</f>
        <v>BORRAR</v>
      </c>
      <c r="B54" s="18" t="str">
        <f ca="1">D54&amp;E54&amp;INDIRECT("RESPUESTA_"&amp;B52&amp;"_OM")&amp;F54</f>
        <v/>
      </c>
      <c r="C54" s="454"/>
      <c r="D54" s="221" t="str">
        <f ca="1">IF(INDIRECT("RESPUESTA_"&amp;B52&amp;"_OM")="","",IF($D$27="OK",$D$28,""))</f>
        <v/>
      </c>
      <c r="E54" s="222" t="str">
        <f ca="1">IF(INDIRECT("RESPUESTA_"&amp;B52&amp;"_OM")="","",IF($E$27="OK",$E$28,""))</f>
        <v/>
      </c>
      <c r="F54" s="220" t="str">
        <f ca="1">IF(INDIRECT("RESPUESTA_"&amp;B52&amp;"_OM")="","",IF($F$27="OK",$F$28,""))</f>
        <v/>
      </c>
      <c r="G54" s="220" t="s">
        <v>115</v>
      </c>
    </row>
    <row r="55" spans="1:7" x14ac:dyDescent="0.25">
      <c r="A55" s="220" t="str">
        <f ca="1">IF(A54="BORRAR","BORRAR",$C$31)</f>
        <v>BORRAR</v>
      </c>
    </row>
    <row r="56" spans="1:7" x14ac:dyDescent="0.25">
      <c r="A56" s="220" t="str">
        <f ca="1">IF(A55="BORRAR","BORRAR","      &lt;text&gt;&lt;![CDATA[&lt;p&gt;"&amp;B56&amp;"&lt;/p&gt;]]&gt;&lt;/text&gt;")</f>
        <v>BORRAR</v>
      </c>
      <c r="B56" s="17" t="str">
        <f ca="1">INDIRECT("RETROAL_"&amp;B52&amp;"_OM")</f>
        <v/>
      </c>
    </row>
    <row r="57" spans="1:7" x14ac:dyDescent="0.25">
      <c r="A57" s="220" t="str">
        <f ca="1">IF(A56="BORRAR","BORRAR","      &lt;/feedback&gt;")</f>
        <v>BORRAR</v>
      </c>
      <c r="B57" s="22"/>
    </row>
    <row r="58" spans="1:7" x14ac:dyDescent="0.25">
      <c r="A58" s="220" t="str">
        <f ca="1">IF(A57="BORRAR","BORRAR","    &lt;/answer&gt;")</f>
        <v>BORRAR</v>
      </c>
      <c r="B58" s="19">
        <f>B52+1</f>
        <v>6</v>
      </c>
      <c r="C58" s="19" t="str">
        <f ca="1">IFERROR(FIND(",",B59,1),"")</f>
        <v/>
      </c>
    </row>
    <row r="59" spans="1:7" x14ac:dyDescent="0.25">
      <c r="A59" s="455" t="str">
        <f ca="1">IF(B60&lt;&gt;"",$C$29&amp;IF(C58&lt;&gt;"",REPLACE(B59,C58,1,"."),B59)&amp;$C$30,"BORRAR")</f>
        <v>BORRAR</v>
      </c>
      <c r="B59" s="23" t="str">
        <f ca="1">INDIRECT("PUNTOS_"&amp;B58&amp;"_OM")</f>
        <v/>
      </c>
    </row>
    <row r="60" spans="1:7" x14ac:dyDescent="0.25">
      <c r="A60" s="220" t="str">
        <f ca="1">IF(A59="BORRAR","BORRAR","      &lt;text&gt;&lt;![CDATA[&lt;p&gt;"&amp;B60&amp;"&lt;/p&gt;]]&gt;&lt;/text&gt;")</f>
        <v>BORRAR</v>
      </c>
      <c r="B60" s="18" t="str">
        <f ca="1">D60&amp;E60&amp;INDIRECT("RESPUESTA_"&amp;B58&amp;"_OM")&amp;F60</f>
        <v/>
      </c>
      <c r="C60" s="454"/>
      <c r="D60" s="221" t="str">
        <f ca="1">IF(INDIRECT("RESPUESTA_"&amp;B58&amp;"_OM")="","",IF($D$27="OK",$D$28,""))</f>
        <v/>
      </c>
      <c r="E60" s="222" t="str">
        <f ca="1">IF(INDIRECT("RESPUESTA_"&amp;B58&amp;"_OM")="","",IF($E$27="OK",$E$28,""))</f>
        <v/>
      </c>
      <c r="F60" s="220" t="str">
        <f ca="1">IF(INDIRECT("RESPUESTA_"&amp;B58&amp;"_OM")="","",IF($F$27="OK",$F$28,""))</f>
        <v/>
      </c>
      <c r="G60" s="220" t="s">
        <v>115</v>
      </c>
    </row>
    <row r="61" spans="1:7" x14ac:dyDescent="0.25">
      <c r="A61" s="220" t="str">
        <f ca="1">IF(A60="BORRAR","BORRAR",$C$31)</f>
        <v>BORRAR</v>
      </c>
    </row>
    <row r="62" spans="1:7" x14ac:dyDescent="0.25">
      <c r="A62" s="220" t="str">
        <f ca="1">IF(A61="BORRAR","BORRAR","      &lt;text&gt;&lt;![CDATA[&lt;p&gt;"&amp;B62&amp;"&lt;/p&gt;]]&gt;&lt;/text&gt;")</f>
        <v>BORRAR</v>
      </c>
      <c r="B62" s="17" t="str">
        <f ca="1">INDIRECT("RETROAL_"&amp;B58&amp;"_OM")</f>
        <v/>
      </c>
    </row>
    <row r="63" spans="1:7" x14ac:dyDescent="0.25">
      <c r="A63" s="220" t="str">
        <f ca="1">IF(A62="BORRAR","BORRAR","      &lt;/feedback&gt;")</f>
        <v>BORRAR</v>
      </c>
      <c r="B63" s="22"/>
    </row>
    <row r="64" spans="1:7" x14ac:dyDescent="0.25">
      <c r="A64" s="220" t="str">
        <f ca="1">IF(A63="BORRAR","BORRAR","    &lt;/answer&gt;")</f>
        <v>BORRAR</v>
      </c>
    </row>
  </sheetData>
  <sheetProtection algorithmName="SHA-512" hashValue="GP/P10b9KnJY2N0RwWht9u6ZY/Fq9we5zACtFquXl98qA+Nyd8l+YCPSeyu1UJRZ5kMhZ0U266uvBkZepDLo6w==" saltValue="z6JzVZajXcBX+5MoTiREew=="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22" style="16" hidden="1" customWidth="1"/>
    <col min="3" max="3" width="13.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NOMBRE_O2</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&lt;text&gt;&lt;![CDATA[&lt;p&gt;&lt;p&gt;&lt;p&gt;&lt;em&gt;Haga clic en las etiquetas de texto para alternar: normal/rojo ondulado. &lt;br&gt;
Haga clic en los botones para seleccionar la respuesta. &lt;/em&gt;&lt;/p&gt;]]&gt;&lt;/text&gt;</v>
      </c>
      <c r="B7" s="23" t="str">
        <f ca="1">IF(Centrar_Tabla_O2=TRUE,B8,"")&amp;IF(IMG_O2="","",IMG_O2&amp;"&lt;/p&gt;")&amp;ENUNCIADO_O2&amp;C7</f>
        <v>&lt;p&gt;&lt;p&gt;&lt;em&gt;Haga clic en las etiquetas de texto para alternar: normal/rojo ondulado. &lt;br&gt;
Haga clic en los botones para seleccionar la respuesta. &lt;/em&gt;</v>
      </c>
      <c r="C7" s="220"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220" t="s">
        <v>31</v>
      </c>
      <c r="B8" s="16" t="str">
        <f>'XML OM'!B8</f>
        <v>&lt;p style="text-align: center;"&gt;</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&lt;single&gt;false&lt;/single&gt;</v>
      </c>
      <c r="B16" s="18" t="s">
        <v>16</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row>
    <row r="26" spans="1:7" x14ac:dyDescent="0.25">
      <c r="A26" s="220" t="str">
        <f>"      &lt;text&gt;&lt;![CDATA[&lt;p&gt;"&amp;B26&amp;"&lt;/p&gt;]]&gt;&lt;/text&gt;"</f>
        <v xml:space="preserve">      &lt;text&gt;&lt;![CDATA[&lt;p&gt;0&lt;/p&gt;]]&gt;&lt;/text&gt;</v>
      </c>
      <c r="B26" s="18">
        <f>R_INCORRECTA</f>
        <v>0</v>
      </c>
    </row>
    <row r="27" spans="1:7" x14ac:dyDescent="0.25">
      <c r="A27" s="220" t="s">
        <v>47</v>
      </c>
      <c r="B27" s="22" t="s">
        <v>48</v>
      </c>
      <c r="D27" s="27" t="str">
        <f ca="1">IF(Marcar_RI=INDIRECT("Z_TX_72_"&amp;IDIOMA),"OK","NO")</f>
        <v>NO</v>
      </c>
      <c r="E27" s="27" t="str">
        <f ca="1">IF(Marcar_RI=INDIRECT("Z_TX_73_"&amp;IDIOMA),"OK","NO")</f>
        <v>OK</v>
      </c>
      <c r="F27" s="27" t="str">
        <f ca="1">IF(OR(Marcar_RI=INDIRECT("Z_TX_72_"&amp;IDIOMA),Marcar_RI=INDIRECT("Z_TX_73_"&amp;IDIOMA)),"OK","NO")</f>
        <v>OK</v>
      </c>
    </row>
    <row r="28" spans="1:7" x14ac:dyDescent="0.25">
      <c r="A28" s="219" t="s">
        <v>49</v>
      </c>
      <c r="B28" s="25">
        <v>1</v>
      </c>
      <c r="C28" s="25" t="str">
        <f ca="1">IFERROR(FIND(",",B29,1),"")</f>
        <v/>
      </c>
      <c r="D28" s="221" t="s">
        <v>1067</v>
      </c>
      <c r="E28" s="222" t="s">
        <v>1069</v>
      </c>
      <c r="F28" s="220" t="s">
        <v>1068</v>
      </c>
    </row>
    <row r="29" spans="1:7" x14ac:dyDescent="0.25">
      <c r="A29" s="437" t="str">
        <f ca="1">IF(B30&lt;&gt;"",$C$29&amp;IF(C28&lt;&gt;"",REPLACE(B29,C28,1,"."),B29)&amp;$C$30,"BORRAR")</f>
        <v>BORRAR</v>
      </c>
      <c r="B29" s="23" t="str">
        <f ca="1">INDIRECT("PUNTOS_"&amp;B28&amp;"_O2")</f>
        <v/>
      </c>
      <c r="C29" s="454" t="s">
        <v>50</v>
      </c>
    </row>
    <row r="30" spans="1:7" x14ac:dyDescent="0.25">
      <c r="A30" s="220" t="str">
        <f ca="1">IF(A29="BORRAR","BORRAR","      &lt;text&gt;&lt;![CDATA[&lt;p&gt;"&amp;B30&amp;"&lt;/p&gt;]]&gt;&lt;/text&gt;")</f>
        <v>BORRAR</v>
      </c>
      <c r="B30" s="18" t="str">
        <f ca="1">D30&amp;E30&amp;INDIRECT("RESPUESTA_"&amp;B28&amp;"_O2")&amp;F30</f>
        <v/>
      </c>
      <c r="C30" s="454" t="s">
        <v>51</v>
      </c>
      <c r="D30" s="221" t="str">
        <f ca="1">IF(INDIRECT("RESPUESTA_"&amp;B28&amp;"_O2")="","",IF($D$27="OK",$D$28,""))</f>
        <v/>
      </c>
      <c r="E30" s="222" t="str">
        <f ca="1">IF(INDIRECT("RESPUESTA_"&amp;B28&amp;"_O2")="","",IF($E$27="OK",$E$28,""))</f>
        <v/>
      </c>
      <c r="F30" s="220" t="str">
        <f ca="1">IF(INDIRECT("RESPUESTA_"&amp;B28&amp;"_O2")="","",IF($F$27="OK",$F$28,""))</f>
        <v/>
      </c>
      <c r="G30" s="220" t="s">
        <v>115</v>
      </c>
    </row>
    <row r="31" spans="1:7" x14ac:dyDescent="0.25">
      <c r="A31" s="220" t="str">
        <f ca="1">IF(A30="BORRAR","BORRAR",$C$31)</f>
        <v>BORRAR</v>
      </c>
      <c r="C31" s="454" t="s">
        <v>52</v>
      </c>
    </row>
    <row r="32" spans="1:7" x14ac:dyDescent="0.25">
      <c r="A32" s="220" t="str">
        <f ca="1">IF(A31="BORRAR","BORRAR","      &lt;text&gt;&lt;![CDATA[&lt;p&gt;"&amp;B32&amp;"&lt;/p&gt;]]&gt;&lt;/text&gt;")</f>
        <v>BORRAR</v>
      </c>
      <c r="B32" s="17" t="str">
        <f ca="1">RETROAL_1_O2</f>
        <v/>
      </c>
    </row>
    <row r="33" spans="1:7" x14ac:dyDescent="0.25">
      <c r="A33" s="220" t="str">
        <f ca="1">IF(A32="BORRAR","BORRAR","      &lt;/feedback&gt;")</f>
        <v>BORRAR</v>
      </c>
      <c r="B33" s="22" t="s">
        <v>53</v>
      </c>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INDIRECT("PUNTOS_"&amp;B34&amp;"_O2")</f>
        <v/>
      </c>
    </row>
    <row r="36" spans="1:7" x14ac:dyDescent="0.25">
      <c r="A36" s="220" t="str">
        <f ca="1">IF(A35="BORRAR","BORRAR","      &lt;text&gt;&lt;![CDATA[&lt;p&gt;"&amp;B36&amp;"&lt;/p&gt;]]&gt;&lt;/text&gt;")</f>
        <v>BORRAR</v>
      </c>
      <c r="B36" s="18" t="str">
        <f ca="1">D36&amp;E36&amp;INDIRECT("RESPUESTA_"&amp;B34&amp;"_O2")&amp;F36</f>
        <v/>
      </c>
      <c r="C36" s="454" t="s">
        <v>51</v>
      </c>
      <c r="D36" s="221" t="str">
        <f ca="1">IF(INDIRECT("RESPUESTA_"&amp;B34&amp;"_O2")="","",IF($D$27="OK",$D$28,""))</f>
        <v/>
      </c>
      <c r="E36" s="222" t="str">
        <f ca="1">IF(INDIRECT("RESPUESTA_"&amp;B34&amp;"_O2")="","",IF($E$27="OK",$E$28,""))</f>
        <v/>
      </c>
      <c r="F36" s="220" t="str">
        <f ca="1">IF(INDIRECT("RESPUESTA_"&amp;B34&amp;"_O2")="","",IF($F$27="OK",$F$28,""))</f>
        <v/>
      </c>
      <c r="G36" s="220" t="s">
        <v>115</v>
      </c>
    </row>
    <row r="37" spans="1:7" x14ac:dyDescent="0.25">
      <c r="A37" s="220" t="str">
        <f ca="1">IF(A36="BORRAR","BORRAR",$C$31)</f>
        <v>BORRAR</v>
      </c>
    </row>
    <row r="38" spans="1:7" x14ac:dyDescent="0.25">
      <c r="A38" s="220" t="str">
        <f ca="1">IF(A37="BORRAR","BORRAR","      &lt;text&gt;&lt;![CDATA[&lt;p&gt;"&amp;B38&amp;"&lt;/p&gt;]]&gt;&lt;/text&gt;")</f>
        <v>BORRAR</v>
      </c>
      <c r="B38" s="17" t="str">
        <f ca="1">RETROAL_2_O2</f>
        <v/>
      </c>
    </row>
    <row r="39" spans="1:7" x14ac:dyDescent="0.25">
      <c r="A39" s="220" t="str">
        <f ca="1">IF(A38="BORRAR","BORRAR","      &lt;/feedback&gt;")</f>
        <v>BORRAR</v>
      </c>
    </row>
    <row r="40" spans="1:7" x14ac:dyDescent="0.25">
      <c r="A40" s="220" t="str">
        <f ca="1">IF(A39="BORRAR","BORRAR","    &lt;/answer&gt;")</f>
        <v>BORRAR</v>
      </c>
      <c r="B40" s="26">
        <f>B34+1</f>
        <v>3</v>
      </c>
      <c r="C40" s="19" t="str">
        <f ca="1">IFERROR(FIND(",",B41,1),"")</f>
        <v/>
      </c>
    </row>
    <row r="41" spans="1:7" x14ac:dyDescent="0.25">
      <c r="A41" s="455" t="str">
        <f ca="1">IF(B42&lt;&gt;"",$C$29&amp;IF(C40&lt;&gt;"",REPLACE(B41,C40,1,"."),B41)&amp;$C$30,"BORRAR")</f>
        <v>BORRAR</v>
      </c>
      <c r="B41" s="23" t="str">
        <f ca="1">INDIRECT("PUNTOS_"&amp;B40&amp;"_O2")</f>
        <v/>
      </c>
    </row>
    <row r="42" spans="1:7" x14ac:dyDescent="0.25">
      <c r="A42" s="220" t="str">
        <f ca="1">IF(A41="BORRAR","BORRAR","      &lt;text&gt;&lt;![CDATA[&lt;p&gt;"&amp;B42&amp;"&lt;/p&gt;]]&gt;&lt;/text&gt;")</f>
        <v>BORRAR</v>
      </c>
      <c r="B42" s="18" t="str">
        <f ca="1">D42&amp;E42&amp;INDIRECT("RESPUESTA_"&amp;B40&amp;"_O2")&amp;F42</f>
        <v/>
      </c>
      <c r="C42" s="454" t="s">
        <v>51</v>
      </c>
      <c r="D42" s="221" t="str">
        <f ca="1">IF(INDIRECT("RESPUESTA_"&amp;B40&amp;"_O2")="","",IF($D$27="OK",$D$28,""))</f>
        <v/>
      </c>
      <c r="E42" s="222" t="str">
        <f ca="1">IF(INDIRECT("RESPUESTA_"&amp;B40&amp;"_O2")="","",IF($E$27="OK",$E$28,""))</f>
        <v/>
      </c>
      <c r="F42" s="220" t="str">
        <f ca="1">IF(INDIRECT("RESPUESTA_"&amp;B40&amp;"_O2")="","",IF($F$27="OK",$F$28,""))</f>
        <v/>
      </c>
      <c r="G42" s="220" t="s">
        <v>115</v>
      </c>
    </row>
    <row r="43" spans="1:7" x14ac:dyDescent="0.25">
      <c r="A43" s="220" t="str">
        <f ca="1">IF(A42="BORRAR","BORRAR",$C$31)</f>
        <v>BORRAR</v>
      </c>
    </row>
    <row r="44" spans="1:7" x14ac:dyDescent="0.25">
      <c r="A44" s="220" t="str">
        <f ca="1">IF(A43="BORRAR","BORRAR","      &lt;text&gt;&lt;![CDATA[&lt;p&gt;"&amp;B44&amp;"&lt;/p&gt;]]&gt;&lt;/text&gt;")</f>
        <v>BORRAR</v>
      </c>
      <c r="B44" s="18" t="str">
        <f ca="1">RETROAL_3_O2</f>
        <v/>
      </c>
    </row>
    <row r="45" spans="1:7" x14ac:dyDescent="0.25">
      <c r="A45" s="220" t="str">
        <f ca="1">IF(A44="BORRAR","BORRAR","      &lt;/feedback&gt;")</f>
        <v>BORRAR</v>
      </c>
    </row>
    <row r="46" spans="1:7" x14ac:dyDescent="0.25">
      <c r="A46" s="220" t="str">
        <f ca="1">IF(A45="BORRAR","BORRAR","    &lt;/answer&gt;")</f>
        <v>BORRAR</v>
      </c>
      <c r="B46" s="26">
        <f>B40+1</f>
        <v>4</v>
      </c>
      <c r="C46" s="19" t="str">
        <f ca="1">IFERROR(FIND(",",B47,1),"")</f>
        <v/>
      </c>
    </row>
    <row r="47" spans="1:7" x14ac:dyDescent="0.25">
      <c r="A47" s="455" t="str">
        <f ca="1">IF(B48&lt;&gt;"",$C$29&amp;IF(C46&lt;&gt;"",REPLACE(B47,C46,1,"."),B47)&amp;$C$30,"BORRAR")</f>
        <v>BORRAR</v>
      </c>
      <c r="B47" s="23" t="str">
        <f ca="1">INDIRECT("PUNTOS_"&amp;B46&amp;"_O2")</f>
        <v/>
      </c>
    </row>
    <row r="48" spans="1:7" x14ac:dyDescent="0.25">
      <c r="A48" s="220" t="str">
        <f ca="1">IF(A47="BORRAR","BORRAR","      &lt;text&gt;&lt;![CDATA[&lt;p&gt;"&amp;B48&amp;"&lt;/p&gt;]]&gt;&lt;/text&gt;")</f>
        <v>BORRAR</v>
      </c>
      <c r="B48" s="18" t="str">
        <f ca="1">D48&amp;E48&amp;INDIRECT("RESPUESTA_"&amp;B46&amp;"_O2")&amp;F48</f>
        <v/>
      </c>
      <c r="C48" s="454" t="s">
        <v>51</v>
      </c>
      <c r="D48" s="221" t="str">
        <f ca="1">IF(INDIRECT("RESPUESTA_"&amp;B46&amp;"_O2")="","",IF($D$27="OK",$D$28,""))</f>
        <v/>
      </c>
      <c r="E48" s="222" t="str">
        <f ca="1">IF(INDIRECT("RESPUESTA_"&amp;B46&amp;"_O2")="","",IF($E$27="OK",$E$28,""))</f>
        <v/>
      </c>
      <c r="F48" s="220" t="str">
        <f ca="1">IF(INDIRECT("RESPUESTA_"&amp;B46&amp;"_O2")="","",IF($F$27="OK",$F$28,""))</f>
        <v/>
      </c>
      <c r="G48" s="220" t="s">
        <v>115</v>
      </c>
    </row>
    <row r="49" spans="1:7" x14ac:dyDescent="0.25">
      <c r="A49" s="220" t="str">
        <f ca="1">IF(A48="BORRAR","BORRAR",$C$31)</f>
        <v>BORRAR</v>
      </c>
    </row>
    <row r="50" spans="1:7" x14ac:dyDescent="0.25">
      <c r="A50" s="220" t="str">
        <f ca="1">IF(A49="BORRAR","BORRAR","      &lt;text&gt;&lt;![CDATA[&lt;p&gt;"&amp;B50&amp;"&lt;/p&gt;]]&gt;&lt;/text&gt;")</f>
        <v>BORRAR</v>
      </c>
      <c r="B50" s="18" t="str">
        <f ca="1">RETROAL_4_O2</f>
        <v/>
      </c>
    </row>
    <row r="51" spans="1:7" x14ac:dyDescent="0.25">
      <c r="A51" s="220" t="str">
        <f ca="1">IF(A50="BORRAR","BORRAR","      &lt;/feedback&gt;")</f>
        <v>BORRAR</v>
      </c>
    </row>
    <row r="52" spans="1:7" x14ac:dyDescent="0.25">
      <c r="A52" s="220" t="str">
        <f ca="1">IF(A51="BORRAR","BORRAR","    &lt;/answer&gt;")</f>
        <v>BORRAR</v>
      </c>
      <c r="B52" s="26">
        <f>B46+1</f>
        <v>5</v>
      </c>
      <c r="C52" s="19" t="str">
        <f ca="1">IFERROR(FIND(",",B53,1),"")</f>
        <v/>
      </c>
    </row>
    <row r="53" spans="1:7" x14ac:dyDescent="0.25">
      <c r="A53" s="455" t="str">
        <f ca="1">IF(B54&lt;&gt;"",$C$29&amp;IF(C52&lt;&gt;"",REPLACE(B53,C52,1,"."),B53)&amp;$C$30,"BORRAR")</f>
        <v>BORRAR</v>
      </c>
      <c r="B53" s="23" t="str">
        <f ca="1">INDIRECT("PUNTOS_"&amp;B52&amp;"_O2")</f>
        <v/>
      </c>
    </row>
    <row r="54" spans="1:7" x14ac:dyDescent="0.25">
      <c r="A54" s="220" t="str">
        <f ca="1">IF(A53="BORRAR","BORRAR","      &lt;text&gt;&lt;![CDATA[&lt;p&gt;"&amp;B54&amp;"&lt;/p&gt;]]&gt;&lt;/text&gt;")</f>
        <v>BORRAR</v>
      </c>
      <c r="B54" s="18" t="str">
        <f ca="1">D54&amp;E54&amp;INDIRECT("RESPUESTA_"&amp;B52&amp;"_O2")&amp;F54</f>
        <v/>
      </c>
      <c r="C54" s="454" t="s">
        <v>51</v>
      </c>
      <c r="D54" s="221" t="str">
        <f ca="1">IF(INDIRECT("RESPUESTA_"&amp;B52&amp;"_O2")="","",IF($D$27="OK",$D$28,""))</f>
        <v/>
      </c>
      <c r="E54" s="222" t="str">
        <f ca="1">IF(INDIRECT("RESPUESTA_"&amp;B52&amp;"_O2")="","",IF($E$27="OK",$E$28,""))</f>
        <v/>
      </c>
      <c r="F54" s="220" t="str">
        <f ca="1">IF(INDIRECT("RESPUESTA_"&amp;B52&amp;"_O2")="","",IF($F$27="OK",$F$28,""))</f>
        <v/>
      </c>
      <c r="G54" s="220" t="s">
        <v>115</v>
      </c>
    </row>
    <row r="55" spans="1:7" x14ac:dyDescent="0.25">
      <c r="A55" s="220" t="str">
        <f ca="1">IF(A54="BORRAR","BORRAR",$C$31)</f>
        <v>BORRAR</v>
      </c>
    </row>
    <row r="56" spans="1:7" x14ac:dyDescent="0.25">
      <c r="A56" s="220" t="str">
        <f ca="1">IF(A55="BORRAR","BORRAR","      &lt;text&gt;&lt;![CDATA[&lt;p&gt;"&amp;B56&amp;"&lt;/p&gt;]]&gt;&lt;/text&gt;")</f>
        <v>BORRAR</v>
      </c>
      <c r="B56" s="18" t="str">
        <f ca="1">RETROAL_5_O2</f>
        <v/>
      </c>
    </row>
    <row r="57" spans="1:7" x14ac:dyDescent="0.25">
      <c r="A57" s="220" t="str">
        <f ca="1">IF(A56="BORRAR","BORRAR","      &lt;/feedback&gt;")</f>
        <v>BORRAR</v>
      </c>
    </row>
    <row r="58" spans="1:7" x14ac:dyDescent="0.25">
      <c r="A58" s="220" t="str">
        <f ca="1">IF(A57="BORRAR","BORRAR","    &lt;/answer&gt;")</f>
        <v>BORRAR</v>
      </c>
      <c r="B58" s="26">
        <f>B52+1</f>
        <v>6</v>
      </c>
      <c r="C58" s="19" t="str">
        <f ca="1">IFERROR(FIND(",",B59,1),"")</f>
        <v/>
      </c>
    </row>
    <row r="59" spans="1:7" x14ac:dyDescent="0.25">
      <c r="A59" s="455" t="str">
        <f ca="1">IF(B60&lt;&gt;"",$C$29&amp;IF(C58&lt;&gt;"",REPLACE(B59,C58,1,"."),B59)&amp;$C$30,"BORRAR")</f>
        <v>BORRAR</v>
      </c>
      <c r="B59" s="23" t="str">
        <f ca="1">INDIRECT("PUNTOS_"&amp;B58&amp;"_O2")</f>
        <v/>
      </c>
    </row>
    <row r="60" spans="1:7" x14ac:dyDescent="0.25">
      <c r="A60" s="220" t="str">
        <f ca="1">IF(A59="BORRAR","BORRAR","      &lt;text&gt;&lt;![CDATA[&lt;p&gt;"&amp;B60&amp;"&lt;/p&gt;]]&gt;&lt;/text&gt;")</f>
        <v>BORRAR</v>
      </c>
      <c r="B60" s="18" t="str">
        <f ca="1">D60&amp;E60&amp;INDIRECT("RESPUESTA_"&amp;B58&amp;"_O2")&amp;F60</f>
        <v/>
      </c>
      <c r="C60" s="454" t="s">
        <v>51</v>
      </c>
      <c r="D60" s="221" t="str">
        <f ca="1">IF(INDIRECT("RESPUESTA_"&amp;B58&amp;"_O2")="","",IF($D$27="OK",$D$28,""))</f>
        <v/>
      </c>
      <c r="E60" s="222" t="str">
        <f ca="1">IF(INDIRECT("RESPUESTA_"&amp;B58&amp;"_O2")="","",IF($E$27="OK",$E$28,""))</f>
        <v/>
      </c>
      <c r="F60" s="220" t="str">
        <f ca="1">IF(INDIRECT("RESPUESTA_"&amp;B58&amp;"_O2")="","",IF($F$27="OK",$F$28,""))</f>
        <v/>
      </c>
      <c r="G60" s="220" t="s">
        <v>115</v>
      </c>
    </row>
    <row r="61" spans="1:7" x14ac:dyDescent="0.25">
      <c r="A61" s="220" t="str">
        <f ca="1">IF(A60="BORRAR","BORRAR",$C$31)</f>
        <v>BORRAR</v>
      </c>
    </row>
    <row r="62" spans="1:7" x14ac:dyDescent="0.25">
      <c r="A62" s="220" t="str">
        <f ca="1">IF(A61="BORRAR","BORRAR","      &lt;text&gt;&lt;![CDATA[&lt;p&gt;"&amp;B62&amp;"&lt;/p&gt;]]&gt;&lt;/text&gt;")</f>
        <v>BORRAR</v>
      </c>
      <c r="B62" s="18" t="str">
        <f ca="1">RETROAL_6_O2</f>
        <v/>
      </c>
    </row>
    <row r="63" spans="1:7" x14ac:dyDescent="0.25">
      <c r="A63" s="220" t="str">
        <f ca="1">IF(A62="BORRAR","BORRAR","      &lt;/feedback&gt;")</f>
        <v>BORRAR</v>
      </c>
    </row>
    <row r="64" spans="1:7" x14ac:dyDescent="0.25">
      <c r="A64" s="220" t="str">
        <f ca="1">IF(A63="BORRAR","BORRAR","    &lt;/answer&gt;")</f>
        <v>BORRAR</v>
      </c>
      <c r="B64" s="24"/>
    </row>
  </sheetData>
  <sheetProtection algorithmName="SHA-512" hashValue="aJXsp9qaF0M7pollaorK75AnXIoLqgF7/0/oukALfumyoQWMFciy00xEF78+q1p6gxqWMQ0Za945jH8VW3U6qA==" saltValue="mdN2jYafNz98iDX4kKdEtA=="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0.85546875" style="220" hidden="1" customWidth="1"/>
    <col min="5" max="12" width="11.42578125" style="218" hidden="1" customWidth="1"/>
    <col min="13" max="13" width="2.7109375" style="218" customWidth="1"/>
    <col min="14" max="16384" width="11.42578125" style="218" hidden="1"/>
  </cols>
  <sheetData>
    <row r="1" spans="1:11" x14ac:dyDescent="0.25">
      <c r="A1" s="220" t="str">
        <f>"&lt;!-- question: "&amp;PREGUNTA_ACTUAL&amp;"  --&gt;"</f>
        <v>&lt;!-- question: 1  --&gt;</v>
      </c>
      <c r="B1" s="18">
        <f ca="1">COUNTA(A1:A27)</f>
        <v>27</v>
      </c>
    </row>
    <row r="2" spans="1:11" x14ac:dyDescent="0.25">
      <c r="A2" s="223" t="s">
        <v>66</v>
      </c>
      <c r="B2" s="17" t="s">
        <v>67</v>
      </c>
    </row>
    <row r="3" spans="1:11" x14ac:dyDescent="0.25">
      <c r="A3" s="220" t="s">
        <v>27</v>
      </c>
      <c r="B3" s="220" t="s">
        <v>28</v>
      </c>
    </row>
    <row r="4" spans="1:11" x14ac:dyDescent="0.25">
      <c r="A4" s="220" t="str">
        <f ca="1">"      &lt;text&gt;&lt;![CDATA["&amp;B4&amp;"]]&gt;&lt;/text&gt;"</f>
        <v xml:space="preserve">      &lt;text&gt;&lt;![CDATA[]]&gt;&lt;/text&gt;</v>
      </c>
      <c r="B4" s="18" t="str">
        <f ca="1">NOMBRE_VF</f>
        <v/>
      </c>
    </row>
    <row r="5" spans="1:11" x14ac:dyDescent="0.25">
      <c r="A5" s="220" t="s">
        <v>29</v>
      </c>
    </row>
    <row r="6" spans="1:11" x14ac:dyDescent="0.25">
      <c r="A6" s="220" t="s">
        <v>30</v>
      </c>
      <c r="B6" s="16" t="s">
        <v>24</v>
      </c>
    </row>
    <row r="7" spans="1:11" x14ac:dyDescent="0.25">
      <c r="A7" s="220" t="str">
        <f ca="1">"      &lt;text&gt;&lt;![CDATA[&lt;p&gt;"&amp;B7&amp;"&lt;/p&gt;]]&gt;&lt;/text&gt;"</f>
        <v xml:space="preserve">      &lt;text&gt;&lt;![CDATA[&lt;p&gt;&lt;/p&gt;]]&gt;&lt;/text&gt;</v>
      </c>
      <c r="B7" s="23" t="str">
        <f ca="1">IF(Centrar_Tabla_VF=TRUE,B8,"")&amp;IMG_VF&amp;IF(IMG_VF="","","&lt;/p&gt;")&amp;ENUNCIADO_VF</f>
        <v/>
      </c>
    </row>
    <row r="8" spans="1:11" x14ac:dyDescent="0.25">
      <c r="A8" s="220" t="s">
        <v>31</v>
      </c>
      <c r="B8" s="16" t="str">
        <f>'XML OM'!B8</f>
        <v>&lt;p style="text-align: center;"&gt;</v>
      </c>
    </row>
    <row r="9" spans="1:11" x14ac:dyDescent="0.25">
      <c r="A9" s="220" t="s">
        <v>32</v>
      </c>
      <c r="B9" s="32" t="s">
        <v>70</v>
      </c>
    </row>
    <row r="10" spans="1:11" x14ac:dyDescent="0.25">
      <c r="A10" s="220" t="str">
        <f>"      &lt;text&gt;&lt;![CDATA[&lt;p&gt;"&amp;B10&amp;"&lt;/p&gt;]]&gt;&lt;/text&gt;"</f>
        <v xml:space="preserve">      &lt;text&gt;&lt;![CDATA[&lt;p&gt;0&lt;/p&gt;]]&gt;&lt;/text&gt;</v>
      </c>
      <c r="B10" s="18">
        <f>Retroalim_GENERAL</f>
        <v>0</v>
      </c>
    </row>
    <row r="11" spans="1:11" x14ac:dyDescent="0.25">
      <c r="A11" s="220" t="s">
        <v>34</v>
      </c>
    </row>
    <row r="12" spans="1:11" x14ac:dyDescent="0.25">
      <c r="A12" s="220" t="str">
        <f>"    &lt;defaultgrade&gt;"&amp;B12&amp;"&lt;/defaultgrade&gt;"</f>
        <v xml:space="preserve">    &lt;defaultgrade&gt;1&lt;/defaultgrade&gt;</v>
      </c>
      <c r="B12" s="20">
        <f>PUNTUACION</f>
        <v>1</v>
      </c>
      <c r="C12" s="220" t="s">
        <v>35</v>
      </c>
    </row>
    <row r="13" spans="1:11" x14ac:dyDescent="0.25">
      <c r="A13" s="220" t="str">
        <f>"    &lt;penalty&gt;"&amp;REPLACE(B13,2,1,".")&amp;"&lt;/penalty&gt;"</f>
        <v xml:space="preserve">    &lt;penalty&gt;0.333333333333333&lt;/penalty&gt;</v>
      </c>
      <c r="B13" s="20">
        <f>PENALIZACION</f>
        <v>0.33333333333333331</v>
      </c>
      <c r="C13" s="220" t="s">
        <v>36</v>
      </c>
    </row>
    <row r="14" spans="1:11" x14ac:dyDescent="0.25">
      <c r="A14" s="220" t="str">
        <f>"    &lt;hidden&gt;"&amp;B14&amp;"&lt;/hidden&gt;"</f>
        <v xml:space="preserve">    &lt;hidden&gt;0&lt;/hidden&gt;</v>
      </c>
      <c r="B14" s="18">
        <f>Oculto</f>
        <v>0</v>
      </c>
      <c r="C14" s="220" t="s">
        <v>37</v>
      </c>
    </row>
    <row r="15" spans="1:11" x14ac:dyDescent="0.25">
      <c r="A15" s="220" t="str">
        <f>"    &lt;idnumber&gt;"&amp;B15&amp;"&lt;/idnumber&gt;"</f>
        <v xml:space="preserve">    &lt;idnumber&gt;&lt;/idnumber&gt;</v>
      </c>
      <c r="B15" s="16" t="str">
        <f>IF(CONTRASEN_A="","",A15)</f>
        <v/>
      </c>
      <c r="C15" s="220" t="s">
        <v>38</v>
      </c>
    </row>
    <row r="16" spans="1:11" x14ac:dyDescent="0.25">
      <c r="A16" s="437" t="s">
        <v>68</v>
      </c>
      <c r="B16" s="22" t="s">
        <v>72</v>
      </c>
      <c r="C16" s="454" t="s">
        <v>1341</v>
      </c>
      <c r="D16" s="220" t="s">
        <v>118</v>
      </c>
      <c r="E16" s="218" t="s">
        <v>19330</v>
      </c>
      <c r="F16" s="218" t="s">
        <v>19331</v>
      </c>
      <c r="G16" s="218" t="s">
        <v>19332</v>
      </c>
      <c r="H16" s="218" t="s">
        <v>19333</v>
      </c>
      <c r="I16" s="218" t="s">
        <v>19334</v>
      </c>
      <c r="J16" s="218" t="s">
        <v>19335</v>
      </c>
      <c r="K16" s="218" t="s">
        <v>19336</v>
      </c>
    </row>
    <row r="17" spans="1:12" x14ac:dyDescent="0.25">
      <c r="A17" s="220" t="str">
        <f ca="1">"      &lt;text&gt;"&amp;B17&amp;"&lt;/text&gt;"</f>
        <v xml:space="preserve">      &lt;text&gt;false&lt;/text&gt;</v>
      </c>
      <c r="B17" s="16" t="str">
        <f ca="1">IF(OR(C17=D17,C17=E17,C17=F17,C17=G17,C17=H17,C17=I17,C17=J17,C17=K17,C17=L17),"true","false")</f>
        <v>false</v>
      </c>
      <c r="C17" s="23" t="str">
        <f ca="1">RESPUESTA_1_VF</f>
        <v/>
      </c>
      <c r="D17" s="252" t="str">
        <f>Z_VF_01_S</f>
        <v>VERDADERO</v>
      </c>
      <c r="E17" s="252" t="str">
        <f>Z_VF_01_E</f>
        <v>TRUE</v>
      </c>
      <c r="F17" s="252" t="str">
        <f>Z_VF_01_F</f>
        <v>VRAI</v>
      </c>
      <c r="G17" s="252" t="str">
        <f>Z_VF_01_P</f>
        <v>VERDADEIRO</v>
      </c>
      <c r="H17" s="252" t="str">
        <f>Z_VF_01_I</f>
        <v>VERO</v>
      </c>
      <c r="I17" s="252" t="str">
        <f>Z_VF_01_D</f>
        <v>WAHR</v>
      </c>
      <c r="J17" s="252" t="str">
        <f>Z_VF_01_CS</f>
        <v>真的</v>
      </c>
      <c r="K17" s="252" t="str">
        <f>Z_VF_01_O</f>
        <v>VERDADERO</v>
      </c>
      <c r="L17" s="252" t="str">
        <f>Z_VF_01_</f>
        <v>VERDADERO</v>
      </c>
    </row>
    <row r="18" spans="1:12" x14ac:dyDescent="0.25">
      <c r="A18" s="220" t="s">
        <v>52</v>
      </c>
      <c r="B18" s="18"/>
      <c r="D18" s="252" t="str">
        <f>Z_VF_02_S</f>
        <v>FALSO</v>
      </c>
      <c r="E18" s="252" t="str">
        <f>Z_VF_02_E</f>
        <v>FALSE</v>
      </c>
      <c r="F18" s="252" t="str">
        <f>Z_VF_02_F</f>
        <v>FAUX</v>
      </c>
      <c r="G18" s="252" t="str">
        <f>Z_VF_02_P</f>
        <v>FALSO</v>
      </c>
      <c r="H18" s="252" t="str">
        <f>Z_VF_02_I</f>
        <v>FALSO</v>
      </c>
      <c r="I18" s="252" t="str">
        <f>Z_VF_02_D</f>
        <v>FALSCH</v>
      </c>
      <c r="J18" s="252" t="str">
        <f>Z_VF_02_CS</f>
        <v>错误的</v>
      </c>
      <c r="K18" s="252" t="str">
        <f>Z_VF_02_O</f>
        <v>FALSO</v>
      </c>
      <c r="L18" s="252" t="str">
        <f>Z_VF_02_</f>
        <v>FALSO</v>
      </c>
    </row>
    <row r="19" spans="1:12" x14ac:dyDescent="0.25">
      <c r="A19" s="220" t="str">
        <f ca="1">"      &lt;text&gt;&lt;![CDATA[&lt;p&gt;"&amp;B19&amp;"&lt;/p&gt;]]&gt;&lt;/text&gt;"</f>
        <v xml:space="preserve">      &lt;text&gt;&lt;![CDATA[&lt;p&gt;&lt;/p&gt;]]&gt;&lt;/text&gt;</v>
      </c>
      <c r="B19" s="17" t="str">
        <f ca="1">RETROAL_1_VF</f>
        <v/>
      </c>
      <c r="D19" s="252" t="str">
        <f t="shared" ref="D19:L19" si="0">D17</f>
        <v>VERDADERO</v>
      </c>
      <c r="E19" s="252" t="str">
        <f t="shared" si="0"/>
        <v>TRUE</v>
      </c>
      <c r="F19" s="252" t="str">
        <f t="shared" si="0"/>
        <v>VRAI</v>
      </c>
      <c r="G19" s="252" t="str">
        <f t="shared" si="0"/>
        <v>VERDADEIRO</v>
      </c>
      <c r="H19" s="252" t="str">
        <f t="shared" si="0"/>
        <v>VERO</v>
      </c>
      <c r="I19" s="252" t="str">
        <f t="shared" si="0"/>
        <v>WAHR</v>
      </c>
      <c r="J19" s="252" t="str">
        <f>J17</f>
        <v>真的</v>
      </c>
      <c r="K19" s="252" t="str">
        <f>K17</f>
        <v>VERDADERO</v>
      </c>
      <c r="L19" s="252" t="str">
        <f t="shared" si="0"/>
        <v>VERDADERO</v>
      </c>
    </row>
    <row r="20" spans="1:12" x14ac:dyDescent="0.25">
      <c r="A20" s="220" t="s">
        <v>63</v>
      </c>
      <c r="B20" s="17"/>
    </row>
    <row r="21" spans="1:12" x14ac:dyDescent="0.25">
      <c r="A21" s="220" t="s">
        <v>64</v>
      </c>
    </row>
    <row r="22" spans="1:12" x14ac:dyDescent="0.25">
      <c r="A22" s="437" t="s">
        <v>69</v>
      </c>
      <c r="B22" s="22" t="s">
        <v>71</v>
      </c>
    </row>
    <row r="23" spans="1:12" x14ac:dyDescent="0.25">
      <c r="A23" s="220" t="str">
        <f ca="1">"      &lt;text&gt;"&amp;B23&amp;"&lt;/text&gt;"</f>
        <v xml:space="preserve">      &lt;text&gt;true&lt;/text&gt;</v>
      </c>
      <c r="B23" s="16" t="str">
        <f ca="1">IF(B17="TRUE","false","true")</f>
        <v>true</v>
      </c>
    </row>
    <row r="24" spans="1:12" x14ac:dyDescent="0.25">
      <c r="A24" s="220" t="s">
        <v>52</v>
      </c>
    </row>
    <row r="25" spans="1:12" x14ac:dyDescent="0.25">
      <c r="A25" s="220" t="str">
        <f ca="1">"      &lt;text&gt;&lt;![CDATA[&lt;p&gt;"&amp;B25&amp;"&lt;/p&gt;]]&gt;&lt;/text&gt;"</f>
        <v xml:space="preserve">      &lt;text&gt;&lt;![CDATA[&lt;p&gt;&lt;/p&gt;]]&gt;&lt;/text&gt;</v>
      </c>
      <c r="B25" s="17" t="str">
        <f ca="1">RETROAL_2_VF</f>
        <v/>
      </c>
    </row>
    <row r="26" spans="1:12" x14ac:dyDescent="0.25">
      <c r="A26" s="220" t="str">
        <f>A20</f>
        <v xml:space="preserve">      &lt;/feedback&gt;</v>
      </c>
    </row>
    <row r="27" spans="1:12" x14ac:dyDescent="0.25">
      <c r="A27" s="220" t="str">
        <f>A21</f>
        <v xml:space="preserve">    &lt;/answer&gt;</v>
      </c>
    </row>
    <row r="28" spans="1:12" x14ac:dyDescent="0.25">
      <c r="A28" s="218"/>
      <c r="B28" s="24"/>
    </row>
  </sheetData>
  <sheetProtection algorithmName="SHA-512" hashValue="59gmj9KBmCKD3m8CnsCRiE8NVBW0N4maMLs6v9FYZEmHNO+B8mrC0FY7eXslrRAuzKpV5Uf/Fd3Fv3FJhzrgUQ==" saltValue="2KJgmhvvHcSyXyUvB4MnL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15.7109375" style="218" hidden="1" customWidth="1"/>
    <col min="3" max="3" width="11.42578125" style="218" hidden="1" customWidth="1"/>
    <col min="4" max="4" width="29.7109375" style="218" hidden="1" customWidth="1"/>
    <col min="5" max="5" width="2.7109375" style="218" customWidth="1"/>
    <col min="6" max="16384" width="11.42578125" style="218" hidden="1"/>
  </cols>
  <sheetData>
    <row r="1" spans="1:3" x14ac:dyDescent="0.25">
      <c r="A1" s="440" t="str">
        <f>"&lt;!-- question: "&amp;PREGUNTA_ACTUAL&amp;"  --&gt;"</f>
        <v>&lt;!-- question: 1  --&gt;</v>
      </c>
      <c r="B1" s="35">
        <f ca="1">COUNTA(A1:A98)-COUNTIF(A:A,"BORRAR")</f>
        <v>26</v>
      </c>
      <c r="C1" s="438"/>
    </row>
    <row r="2" spans="1:3" x14ac:dyDescent="0.25">
      <c r="A2" s="223" t="s">
        <v>73</v>
      </c>
      <c r="B2" s="223" t="s">
        <v>74</v>
      </c>
    </row>
    <row r="3" spans="1:3" x14ac:dyDescent="0.25">
      <c r="A3" s="218" t="s">
        <v>27</v>
      </c>
    </row>
    <row r="4" spans="1:3" x14ac:dyDescent="0.25">
      <c r="A4" s="218" t="str">
        <f ca="1">"      &lt;text&gt;&lt;![CDATA["&amp;B4&amp;"]]&gt;&lt;/text&gt;"</f>
        <v xml:space="preserve">      &lt;text&gt;&lt;![CDATA[]]&gt;&lt;/text&gt;</v>
      </c>
      <c r="B4" s="218" t="str">
        <f ca="1">NOMBRE_EM</f>
        <v/>
      </c>
    </row>
    <row r="5" spans="1:3" x14ac:dyDescent="0.25">
      <c r="A5" s="218" t="s">
        <v>29</v>
      </c>
    </row>
    <row r="6" spans="1:3" x14ac:dyDescent="0.25">
      <c r="A6" s="218" t="s">
        <v>30</v>
      </c>
    </row>
    <row r="7" spans="1:3" x14ac:dyDescent="0.25">
      <c r="A7" s="218" t="str">
        <f ca="1">"      &lt;text&gt;&lt;![CDATA[&lt;p&gt;"&amp;B7&amp;"&lt;/p&gt;]]&gt;&lt;/text&gt;"</f>
        <v xml:space="preserve">      &lt;text&gt;&lt;![CDATA[&lt;p&gt;&lt;/p&gt;]]&gt;&lt;/text&gt;</v>
      </c>
      <c r="B7" s="23" t="str">
        <f ca="1">IF(Centrar_Tabla_EM=TRUE,B8,"")&amp;IMG_EM&amp;IF(IMG_EM="","","&lt;/p&gt;")&amp;ENUNCIADO_EM</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218">
        <f>Retroalim_GENERAL</f>
        <v>0</v>
      </c>
    </row>
    <row r="11" spans="1:3" x14ac:dyDescent="0.25">
      <c r="A11" s="218" t="s">
        <v>34</v>
      </c>
    </row>
    <row r="12" spans="1:3" x14ac:dyDescent="0.25">
      <c r="A12" s="218" t="str">
        <f>"    &lt;defaultgrade&gt;"&amp;B12&amp;"&lt;/defaultgrade&gt;"</f>
        <v xml:space="preserve">    &lt;defaultgrade&gt;1&lt;/defaultgrade&gt;</v>
      </c>
      <c r="B12" s="218">
        <f>PUNTUACION</f>
        <v>1</v>
      </c>
    </row>
    <row r="13" spans="1:3" x14ac:dyDescent="0.25">
      <c r="A13" s="220" t="str">
        <f>"    &lt;penalty&gt;"&amp;REPLACE(B13,2,1,".")&amp;"&lt;/penalty&gt;"</f>
        <v xml:space="preserve">    &lt;penalty&gt;0.333333333333333&lt;/penalty&gt;</v>
      </c>
      <c r="B13" s="218">
        <f>PENALIZACION</f>
        <v>0.33333333333333331</v>
      </c>
    </row>
    <row r="14" spans="1:3" x14ac:dyDescent="0.25">
      <c r="A14" s="218" t="s">
        <v>62</v>
      </c>
      <c r="B14" s="218">
        <f>Oculto</f>
        <v>0</v>
      </c>
    </row>
    <row r="15" spans="1:3" x14ac:dyDescent="0.25">
      <c r="A15" s="218" t="str">
        <f>"    &lt;idnumber&gt;"&amp;B15&amp;"&lt;/idnumber&gt;"</f>
        <v xml:space="preserve">    &lt;idnumber&gt;&lt;/idnumber&gt;</v>
      </c>
      <c r="B15" s="218" t="str">
        <f>IF(CONTRASEN_A="","",CONTRASEN_A)</f>
        <v/>
      </c>
    </row>
    <row r="16" spans="1:3" x14ac:dyDescent="0.25">
      <c r="A16" s="218" t="str">
        <f>"    &lt;shuffleanswers&gt;"&amp;B16&amp;"&lt;/shuffleanswers&gt;"</f>
        <v xml:space="preserve">    &lt;shuffleanswers&gt;true&lt;/shuffleanswers&gt;</v>
      </c>
      <c r="B16" s="218" t="str">
        <f>BARAJAR_R</f>
        <v>true</v>
      </c>
    </row>
    <row r="17" spans="1:4" x14ac:dyDescent="0.25">
      <c r="A17" s="218" t="s">
        <v>42</v>
      </c>
    </row>
    <row r="18" spans="1:4" x14ac:dyDescent="0.25">
      <c r="A18" s="218" t="str">
        <f>"      &lt;text&gt;&lt;![CDATA[&lt;p&gt;"&amp;B18&amp;"&lt;/p&gt;]]&gt;&lt;/text&gt;"</f>
        <v xml:space="preserve">      &lt;text&gt;&lt;![CDATA[&lt;p&gt;0&lt;/p&gt;]]&gt;&lt;/text&gt;</v>
      </c>
      <c r="B18" s="218">
        <f>R_CORRECTA</f>
        <v>0</v>
      </c>
    </row>
    <row r="19" spans="1:4" x14ac:dyDescent="0.25">
      <c r="A19" s="218" t="s">
        <v>43</v>
      </c>
    </row>
    <row r="20" spans="1:4" x14ac:dyDescent="0.25">
      <c r="A20" s="218" t="s">
        <v>44</v>
      </c>
    </row>
    <row r="21" spans="1:4" x14ac:dyDescent="0.25">
      <c r="A21" s="218" t="str">
        <f>"      &lt;text&gt;&lt;![CDATA[&lt;p&gt;"&amp;B21&amp;"&lt;/p&gt;]]&gt;&lt;/text&gt;"</f>
        <v xml:space="preserve">      &lt;text&gt;&lt;![CDATA[&lt;p&gt;0&lt;/p&gt;]]&gt;&lt;/text&gt;</v>
      </c>
      <c r="B21" s="218">
        <f>R_Par_CORRECTA</f>
        <v>0</v>
      </c>
    </row>
    <row r="22" spans="1:4" x14ac:dyDescent="0.25">
      <c r="A22" s="218" t="s">
        <v>45</v>
      </c>
    </row>
    <row r="23" spans="1:4" x14ac:dyDescent="0.25">
      <c r="A23" s="218" t="s">
        <v>46</v>
      </c>
    </row>
    <row r="24" spans="1:4" x14ac:dyDescent="0.25">
      <c r="A24" s="218" t="str">
        <f>"      &lt;text&gt;&lt;![CDATA[&lt;p&gt;"&amp;B24&amp;"&lt;/p&gt;]]&gt;&lt;/text&gt;"</f>
        <v xml:space="preserve">      &lt;text&gt;&lt;![CDATA[&lt;p&gt;0&lt;/p&gt;]]&gt;&lt;/text&gt;</v>
      </c>
      <c r="B24" s="218">
        <f>R_INCORRECTA</f>
        <v>0</v>
      </c>
    </row>
    <row r="25" spans="1:4" x14ac:dyDescent="0.25">
      <c r="A25" s="218" t="s">
        <v>47</v>
      </c>
    </row>
    <row r="26" spans="1:4" x14ac:dyDescent="0.25">
      <c r="A26" s="438" t="s">
        <v>49</v>
      </c>
    </row>
    <row r="27" spans="1:4" x14ac:dyDescent="0.25">
      <c r="A27" s="450" t="str">
        <f ca="1">IF(OR(B28=0,B28=""),"BORRAR",$D$27)</f>
        <v>BORRAR</v>
      </c>
      <c r="B27" s="29" t="s">
        <v>75</v>
      </c>
      <c r="D27" s="451" t="s">
        <v>76</v>
      </c>
    </row>
    <row r="28" spans="1:4" x14ac:dyDescent="0.25">
      <c r="A28" s="218" t="str">
        <f ca="1">IF(A27="BORRAR","BORRAR","      &lt;text&gt;&lt;![CDATA[&lt;p&gt;"&amp;B28&amp;"&lt;/p&gt;]]&gt;&lt;/text&gt;")</f>
        <v>BORRAR</v>
      </c>
      <c r="B28" s="34" t="str">
        <f ca="1">Pareja_01_1</f>
        <v/>
      </c>
      <c r="D28" s="452"/>
    </row>
    <row r="29" spans="1:4" x14ac:dyDescent="0.25">
      <c r="A29" s="218" t="str">
        <f ca="1">IF(A27="BORRAR","BORRAR",$D$29)</f>
        <v>BORRAR</v>
      </c>
      <c r="B29" s="34"/>
      <c r="D29" s="452" t="s">
        <v>77</v>
      </c>
    </row>
    <row r="30" spans="1:4" x14ac:dyDescent="0.25">
      <c r="A30" s="218" t="str">
        <f ca="1">IF(A27="BORRAR","BORRAR","        &lt;text&gt;&lt;![CDATA["&amp;B30&amp;"]]&gt;&lt;/text&gt;")</f>
        <v>BORRAR</v>
      </c>
      <c r="B30" s="34" t="str">
        <f ca="1">Pareja_01_2</f>
        <v/>
      </c>
      <c r="D30" s="452"/>
    </row>
    <row r="31" spans="1:4" x14ac:dyDescent="0.25">
      <c r="A31" s="218" t="str">
        <f ca="1">IF(A27="BORRAR","BORRAR",$D$31)</f>
        <v>BORRAR</v>
      </c>
      <c r="B31" s="34"/>
      <c r="D31" s="452" t="s">
        <v>78</v>
      </c>
    </row>
    <row r="32" spans="1:4" x14ac:dyDescent="0.25">
      <c r="A32" s="218" t="str">
        <f ca="1">IF(A27="BORRAR","BORRAR",$D$32)</f>
        <v>BORRAR</v>
      </c>
      <c r="B32" s="34"/>
      <c r="D32" s="453" t="s">
        <v>79</v>
      </c>
    </row>
    <row r="33" spans="1:3" x14ac:dyDescent="0.25">
      <c r="A33" s="450" t="str">
        <f ca="1">IF(OR(B34=0,B34=""),"BORRAR",$D$27)</f>
        <v>BORRAR</v>
      </c>
      <c r="B33" s="29" t="s">
        <v>80</v>
      </c>
      <c r="C33" s="438"/>
    </row>
    <row r="34" spans="1:3" x14ac:dyDescent="0.25">
      <c r="A34" s="218" t="str">
        <f ca="1">IF(A33="BORRAR","BORRAR","      &lt;text&gt;&lt;![CDATA[&lt;p&gt;"&amp;B34&amp;"&lt;/p&gt;]]&gt;&lt;/text&gt;")</f>
        <v>BORRAR</v>
      </c>
      <c r="B34" s="34" t="str">
        <f ca="1">Pareja_02_1</f>
        <v/>
      </c>
    </row>
    <row r="35" spans="1:3" x14ac:dyDescent="0.25">
      <c r="A35" s="218" t="str">
        <f ca="1">IF(A33="BORRAR","BORRAR",$D$29)</f>
        <v>BORRAR</v>
      </c>
      <c r="B35" s="34"/>
    </row>
    <row r="36" spans="1:3" x14ac:dyDescent="0.25">
      <c r="A36" s="218" t="str">
        <f ca="1">IF(A33="BORRAR","BORRAR","        &lt;text&gt;&lt;![CDATA["&amp;B36&amp;"]]&gt;&lt;/text&gt;")</f>
        <v>BORRAR</v>
      </c>
      <c r="B36" s="34" t="str">
        <f ca="1">Pareja_02_2</f>
        <v/>
      </c>
    </row>
    <row r="37" spans="1:3" x14ac:dyDescent="0.25">
      <c r="A37" s="218" t="str">
        <f ca="1">IF(A33="BORRAR","BORRAR",$D$31)</f>
        <v>BORRAR</v>
      </c>
      <c r="B37" s="34"/>
    </row>
    <row r="38" spans="1:3" x14ac:dyDescent="0.25">
      <c r="A38" s="218" t="str">
        <f ca="1">IF(A33="BORRAR","BORRAR",$D$32)</f>
        <v>BORRAR</v>
      </c>
      <c r="B38" s="34"/>
    </row>
    <row r="39" spans="1:3" x14ac:dyDescent="0.25">
      <c r="A39" s="442" t="str">
        <f ca="1">IF(OR(B40=0,B40=""),"BORRAR",$D$27)</f>
        <v>BORRAR</v>
      </c>
      <c r="B39" s="29" t="s">
        <v>81</v>
      </c>
    </row>
    <row r="40" spans="1:3" x14ac:dyDescent="0.25">
      <c r="A40" s="218" t="str">
        <f ca="1">IF(A39="BORRAR","BORRAR","      &lt;text&gt;&lt;![CDATA[&lt;p&gt;"&amp;B40&amp;"&lt;/p&gt;]]&gt;&lt;/text&gt;")</f>
        <v>BORRAR</v>
      </c>
      <c r="B40" s="34" t="str">
        <f ca="1">Pareja_03_1</f>
        <v/>
      </c>
    </row>
    <row r="41" spans="1:3" x14ac:dyDescent="0.25">
      <c r="A41" s="218" t="str">
        <f ca="1">IF(A39="BORRAR","BORRAR",$D$29)</f>
        <v>BORRAR</v>
      </c>
      <c r="B41" s="34"/>
    </row>
    <row r="42" spans="1:3" x14ac:dyDescent="0.25">
      <c r="A42" s="218" t="str">
        <f ca="1">IF(A39="BORRAR","BORRAR","        &lt;text&gt;&lt;![CDATA["&amp;B42&amp;"]]&gt;&lt;/text&gt;")</f>
        <v>BORRAR</v>
      </c>
      <c r="B42" s="34" t="str">
        <f ca="1">Pareja_03_2</f>
        <v/>
      </c>
    </row>
    <row r="43" spans="1:3" x14ac:dyDescent="0.25">
      <c r="A43" s="218" t="str">
        <f ca="1">IF(A39="BORRAR","BORRAR",$D$31)</f>
        <v>BORRAR</v>
      </c>
      <c r="B43" s="34"/>
    </row>
    <row r="44" spans="1:3" x14ac:dyDescent="0.25">
      <c r="A44" s="218" t="str">
        <f ca="1">IF(A39="BORRAR","BORRAR",$D$32)</f>
        <v>BORRAR</v>
      </c>
      <c r="B44" s="34"/>
    </row>
    <row r="45" spans="1:3" x14ac:dyDescent="0.25">
      <c r="A45" s="442" t="str">
        <f ca="1">IF(OR(B46=0,B46=""),"BORRAR",$D$27)</f>
        <v>BORRAR</v>
      </c>
      <c r="B45" s="29" t="s">
        <v>82</v>
      </c>
    </row>
    <row r="46" spans="1:3" x14ac:dyDescent="0.25">
      <c r="A46" s="218" t="str">
        <f ca="1">IF(A45="BORRAR","BORRAR","      &lt;text&gt;&lt;![CDATA[&lt;p&gt;"&amp;B46&amp;"&lt;/p&gt;]]&gt;&lt;/text&gt;")</f>
        <v>BORRAR</v>
      </c>
      <c r="B46" s="34" t="str">
        <f ca="1">Pareja_04_1</f>
        <v/>
      </c>
    </row>
    <row r="47" spans="1:3" x14ac:dyDescent="0.25">
      <c r="A47" s="218" t="str">
        <f ca="1">IF(A45="BORRAR","BORRAR",$D$29)</f>
        <v>BORRAR</v>
      </c>
      <c r="B47" s="34"/>
    </row>
    <row r="48" spans="1:3" x14ac:dyDescent="0.25">
      <c r="A48" s="218" t="str">
        <f ca="1">IF(A45="BORRAR","BORRAR","        &lt;text&gt;&lt;![CDATA["&amp;B48&amp;"]]&gt;&lt;/text&gt;")</f>
        <v>BORRAR</v>
      </c>
      <c r="B48" s="34" t="str">
        <f ca="1">Pareja_04_2</f>
        <v/>
      </c>
    </row>
    <row r="49" spans="1:2" x14ac:dyDescent="0.25">
      <c r="A49" s="218" t="str">
        <f ca="1">IF(A45="BORRAR","BORRAR",$D$31)</f>
        <v>BORRAR</v>
      </c>
      <c r="B49" s="34"/>
    </row>
    <row r="50" spans="1:2" x14ac:dyDescent="0.25">
      <c r="A50" s="218" t="str">
        <f ca="1">IF(A45="BORRAR","BORRAR",$D$32)</f>
        <v>BORRAR</v>
      </c>
      <c r="B50" s="34"/>
    </row>
    <row r="51" spans="1:2" x14ac:dyDescent="0.25">
      <c r="A51" s="442" t="str">
        <f ca="1">IF(OR(B52=0,B52=""),"BORRAR",$D$27)</f>
        <v>BORRAR</v>
      </c>
      <c r="B51" s="29" t="s">
        <v>83</v>
      </c>
    </row>
    <row r="52" spans="1:2" x14ac:dyDescent="0.25">
      <c r="A52" s="218" t="str">
        <f ca="1">IF(A51="BORRAR","BORRAR","      &lt;text&gt;&lt;![CDATA[&lt;p&gt;"&amp;B52&amp;"&lt;/p&gt;]]&gt;&lt;/text&gt;")</f>
        <v>BORRAR</v>
      </c>
      <c r="B52" s="34" t="str">
        <f ca="1">Pareja_05_1</f>
        <v/>
      </c>
    </row>
    <row r="53" spans="1:2" x14ac:dyDescent="0.25">
      <c r="A53" s="218" t="str">
        <f ca="1">IF(A51="BORRAR","BORRAR",$D$29)</f>
        <v>BORRAR</v>
      </c>
      <c r="B53" s="34"/>
    </row>
    <row r="54" spans="1:2" x14ac:dyDescent="0.25">
      <c r="A54" s="218" t="str">
        <f ca="1">IF(A51="BORRAR","BORRAR","        &lt;text&gt;&lt;![CDATA["&amp;B54&amp;"]]&gt;&lt;/text&gt;")</f>
        <v>BORRAR</v>
      </c>
      <c r="B54" s="34" t="str">
        <f ca="1">Pareja_05_2</f>
        <v/>
      </c>
    </row>
    <row r="55" spans="1:2" x14ac:dyDescent="0.25">
      <c r="A55" s="218" t="str">
        <f ca="1">IF(A51="BORRAR","BORRAR",$D$31)</f>
        <v>BORRAR</v>
      </c>
      <c r="B55" s="34"/>
    </row>
    <row r="56" spans="1:2" x14ac:dyDescent="0.25">
      <c r="A56" s="218" t="str">
        <f ca="1">IF(A51="BORRAR","BORRAR",$D$32)</f>
        <v>BORRAR</v>
      </c>
      <c r="B56" s="34"/>
    </row>
    <row r="57" spans="1:2" x14ac:dyDescent="0.25">
      <c r="A57" s="442" t="str">
        <f ca="1">IF(OR(B58=0,B58=""),"BORRAR",$D$27)</f>
        <v>BORRAR</v>
      </c>
      <c r="B57" s="29" t="s">
        <v>84</v>
      </c>
    </row>
    <row r="58" spans="1:2" x14ac:dyDescent="0.25">
      <c r="A58" s="218" t="str">
        <f ca="1">IF(A57="BORRAR","BORRAR","      &lt;text&gt;&lt;![CDATA[&lt;p&gt;"&amp;B58&amp;"&lt;/p&gt;]]&gt;&lt;/text&gt;")</f>
        <v>BORRAR</v>
      </c>
      <c r="B58" s="34" t="str">
        <f ca="1">Pareja_06_1</f>
        <v/>
      </c>
    </row>
    <row r="59" spans="1:2" x14ac:dyDescent="0.25">
      <c r="A59" s="218" t="str">
        <f ca="1">IF(A57="BORRAR","BORRAR",$D$29)</f>
        <v>BORRAR</v>
      </c>
      <c r="B59" s="34"/>
    </row>
    <row r="60" spans="1:2" x14ac:dyDescent="0.25">
      <c r="A60" s="218" t="str">
        <f ca="1">IF(A57="BORRAR","BORRAR","        &lt;text&gt;&lt;![CDATA["&amp;B60&amp;"]]&gt;&lt;/text&gt;")</f>
        <v>BORRAR</v>
      </c>
      <c r="B60" s="34" t="str">
        <f ca="1">Pareja_06_2</f>
        <v/>
      </c>
    </row>
    <row r="61" spans="1:2" x14ac:dyDescent="0.25">
      <c r="A61" s="218" t="str">
        <f ca="1">IF(A57="BORRAR","BORRAR",$D$31)</f>
        <v>BORRAR</v>
      </c>
      <c r="B61" s="34"/>
    </row>
    <row r="62" spans="1:2" x14ac:dyDescent="0.25">
      <c r="A62" s="218" t="str">
        <f ca="1">IF(A57="BORRAR","BORRAR",$D$32)</f>
        <v>BORRAR</v>
      </c>
      <c r="B62" s="34"/>
    </row>
    <row r="63" spans="1:2" x14ac:dyDescent="0.25">
      <c r="A63" s="442" t="str">
        <f ca="1">IF(OR(B64=0,B64=""),"BORRAR",$D$27)</f>
        <v>BORRAR</v>
      </c>
      <c r="B63" s="29" t="s">
        <v>85</v>
      </c>
    </row>
    <row r="64" spans="1:2" x14ac:dyDescent="0.25">
      <c r="A64" s="218" t="str">
        <f ca="1">IF(A63="BORRAR","BORRAR","      &lt;text&gt;&lt;![CDATA[&lt;p&gt;"&amp;B64&amp;"&lt;/p&gt;]]&gt;&lt;/text&gt;")</f>
        <v>BORRAR</v>
      </c>
      <c r="B64" s="34" t="str">
        <f ca="1">Pareja_07_1</f>
        <v/>
      </c>
    </row>
    <row r="65" spans="1:2" x14ac:dyDescent="0.25">
      <c r="A65" s="218" t="str">
        <f ca="1">IF(A63="BORRAR","BORRAR",$D$29)</f>
        <v>BORRAR</v>
      </c>
      <c r="B65" s="34"/>
    </row>
    <row r="66" spans="1:2" x14ac:dyDescent="0.25">
      <c r="A66" s="218" t="str">
        <f ca="1">IF(A63="BORRAR","BORRAR","        &lt;text&gt;&lt;![CDATA["&amp;B66&amp;"]]&gt;&lt;/text&gt;")</f>
        <v>BORRAR</v>
      </c>
      <c r="B66" s="34" t="str">
        <f ca="1">Pareja_07_2</f>
        <v/>
      </c>
    </row>
    <row r="67" spans="1:2" x14ac:dyDescent="0.25">
      <c r="A67" s="218" t="str">
        <f ca="1">IF(A63="BORRAR","BORRAR",$D$31)</f>
        <v>BORRAR</v>
      </c>
      <c r="B67" s="34"/>
    </row>
    <row r="68" spans="1:2" x14ac:dyDescent="0.25">
      <c r="A68" s="218" t="str">
        <f ca="1">IF(A63="BORRAR","BORRAR",$D$32)</f>
        <v>BORRAR</v>
      </c>
      <c r="B68" s="34"/>
    </row>
    <row r="69" spans="1:2" x14ac:dyDescent="0.25">
      <c r="A69" s="442" t="str">
        <f ca="1">IF(OR(B70=0,B70=""),"BORRAR",$D$27)</f>
        <v>BORRAR</v>
      </c>
      <c r="B69" s="29" t="s">
        <v>86</v>
      </c>
    </row>
    <row r="70" spans="1:2" x14ac:dyDescent="0.25">
      <c r="A70" s="218" t="str">
        <f ca="1">IF(A69="BORRAR","BORRAR","      &lt;text&gt;&lt;![CDATA[&lt;p&gt;"&amp;B70&amp;"&lt;/p&gt;]]&gt;&lt;/text&gt;")</f>
        <v>BORRAR</v>
      </c>
      <c r="B70" s="34" t="str">
        <f ca="1">Pareja_08_1</f>
        <v/>
      </c>
    </row>
    <row r="71" spans="1:2" x14ac:dyDescent="0.25">
      <c r="A71" s="218" t="str">
        <f ca="1">IF(A69="BORRAR","BORRAR",$D$29)</f>
        <v>BORRAR</v>
      </c>
      <c r="B71" s="34"/>
    </row>
    <row r="72" spans="1:2" x14ac:dyDescent="0.25">
      <c r="A72" s="218" t="str">
        <f ca="1">IF(A69="BORRAR","BORRAR","        &lt;text&gt;&lt;![CDATA["&amp;B72&amp;"]]&gt;&lt;/text&gt;")</f>
        <v>BORRAR</v>
      </c>
      <c r="B72" s="34" t="str">
        <f ca="1">Pareja_08_2</f>
        <v/>
      </c>
    </row>
    <row r="73" spans="1:2" x14ac:dyDescent="0.25">
      <c r="A73" s="218" t="str">
        <f ca="1">IF(A69="BORRAR","BORRAR",$D$31)</f>
        <v>BORRAR</v>
      </c>
      <c r="B73" s="34"/>
    </row>
    <row r="74" spans="1:2" x14ac:dyDescent="0.25">
      <c r="A74" s="218" t="str">
        <f ca="1">IF(A69="BORRAR","BORRAR",$D$32)</f>
        <v>BORRAR</v>
      </c>
      <c r="B74" s="34"/>
    </row>
    <row r="75" spans="1:2" x14ac:dyDescent="0.25">
      <c r="A75" s="442" t="str">
        <f ca="1">IF(OR(B76=0,B76=""),"BORRAR",$D$27)</f>
        <v>BORRAR</v>
      </c>
      <c r="B75" s="29" t="s">
        <v>87</v>
      </c>
    </row>
    <row r="76" spans="1:2" x14ac:dyDescent="0.25">
      <c r="A76" s="218" t="str">
        <f ca="1">IF(A75="BORRAR","BORRAR","      &lt;text&gt;&lt;![CDATA[&lt;p&gt;"&amp;B76&amp;"&lt;/p&gt;]]&gt;&lt;/text&gt;")</f>
        <v>BORRAR</v>
      </c>
      <c r="B76" s="34" t="str">
        <f ca="1">Pareja_09_1</f>
        <v/>
      </c>
    </row>
    <row r="77" spans="1:2" x14ac:dyDescent="0.25">
      <c r="A77" s="218" t="str">
        <f ca="1">IF(A75="BORRAR","BORRAR",$D$29)</f>
        <v>BORRAR</v>
      </c>
      <c r="B77" s="34"/>
    </row>
    <row r="78" spans="1:2" x14ac:dyDescent="0.25">
      <c r="A78" s="218" t="str">
        <f ca="1">IF(A75="BORRAR","BORRAR","        &lt;text&gt;&lt;![CDATA["&amp;B78&amp;"]]&gt;&lt;/text&gt;")</f>
        <v>BORRAR</v>
      </c>
      <c r="B78" s="34" t="str">
        <f ca="1">Pareja_09_2</f>
        <v/>
      </c>
    </row>
    <row r="79" spans="1:2" x14ac:dyDescent="0.25">
      <c r="A79" s="218" t="str">
        <f ca="1">IF(A75="BORRAR","BORRAR",$D$31)</f>
        <v>BORRAR</v>
      </c>
      <c r="B79" s="34"/>
    </row>
    <row r="80" spans="1:2" x14ac:dyDescent="0.25">
      <c r="A80" s="218" t="str">
        <f ca="1">IF(A75="BORRAR","BORRAR",$D$32)</f>
        <v>BORRAR</v>
      </c>
      <c r="B80" s="34"/>
    </row>
    <row r="81" spans="1:2" x14ac:dyDescent="0.25">
      <c r="A81" s="442" t="str">
        <f ca="1">IF(OR(B82=0,B82=""),"BORRAR",$D$27)</f>
        <v>BORRAR</v>
      </c>
      <c r="B81" s="29" t="s">
        <v>88</v>
      </c>
    </row>
    <row r="82" spans="1:2" x14ac:dyDescent="0.25">
      <c r="A82" s="218" t="str">
        <f ca="1">IF(A81="BORRAR","BORRAR","      &lt;text&gt;&lt;![CDATA[&lt;p&gt;"&amp;B82&amp;"&lt;/p&gt;]]&gt;&lt;/text&gt;")</f>
        <v>BORRAR</v>
      </c>
      <c r="B82" s="34" t="str">
        <f ca="1">Pareja_10_1</f>
        <v/>
      </c>
    </row>
    <row r="83" spans="1:2" x14ac:dyDescent="0.25">
      <c r="A83" s="218" t="str">
        <f ca="1">IF(A81="BORRAR","BORRAR",$D$29)</f>
        <v>BORRAR</v>
      </c>
      <c r="B83" s="34"/>
    </row>
    <row r="84" spans="1:2" x14ac:dyDescent="0.25">
      <c r="A84" s="218" t="str">
        <f ca="1">IF(A81="BORRAR","BORRAR","        &lt;text&gt;&lt;![CDATA["&amp;B84&amp;"]]&gt;&lt;/text&gt;")</f>
        <v>BORRAR</v>
      </c>
      <c r="B84" s="34" t="str">
        <f ca="1">Pareja_10_2</f>
        <v/>
      </c>
    </row>
    <row r="85" spans="1:2" x14ac:dyDescent="0.25">
      <c r="A85" s="218" t="str">
        <f ca="1">IF(A81="BORRAR","BORRAR",$D$31)</f>
        <v>BORRAR</v>
      </c>
      <c r="B85" s="34"/>
    </row>
    <row r="86" spans="1:2" x14ac:dyDescent="0.25">
      <c r="A86" s="218" t="str">
        <f ca="1">IF(A81="BORRAR","BORRAR",$D$32)</f>
        <v>BORRAR</v>
      </c>
      <c r="B86" s="34"/>
    </row>
    <row r="87" spans="1:2" x14ac:dyDescent="0.25">
      <c r="A87" s="442" t="str">
        <f ca="1">IF(OR(B88=0,B88=""),"BORRAR",$D$27)</f>
        <v>BORRAR</v>
      </c>
      <c r="B87" s="29" t="s">
        <v>89</v>
      </c>
    </row>
    <row r="88" spans="1:2" x14ac:dyDescent="0.25">
      <c r="A88" s="218" t="str">
        <f ca="1">IF(A87="BORRAR","BORRAR","      &lt;text&gt;&lt;![CDATA[&lt;p&gt;"&amp;B88&amp;"&lt;/p&gt;]]&gt;&lt;/text&gt;")</f>
        <v>BORRAR</v>
      </c>
      <c r="B88" s="34" t="str">
        <f ca="1">Pareja_11_1</f>
        <v/>
      </c>
    </row>
    <row r="89" spans="1:2" x14ac:dyDescent="0.25">
      <c r="A89" s="218" t="str">
        <f ca="1">IF(A87="BORRAR","BORRAR",$D$29)</f>
        <v>BORRAR</v>
      </c>
      <c r="B89" s="34"/>
    </row>
    <row r="90" spans="1:2" x14ac:dyDescent="0.25">
      <c r="A90" s="218" t="str">
        <f ca="1">IF(A87="BORRAR","BORRAR","        &lt;text&gt;&lt;![CDATA["&amp;B90&amp;"]]&gt;&lt;/text&gt;")</f>
        <v>BORRAR</v>
      </c>
      <c r="B90" s="34" t="str">
        <f ca="1">Pareja_11_2</f>
        <v/>
      </c>
    </row>
    <row r="91" spans="1:2" x14ac:dyDescent="0.25">
      <c r="A91" s="218" t="str">
        <f ca="1">IF(A87="BORRAR","BORRAR",$D$31)</f>
        <v>BORRAR</v>
      </c>
      <c r="B91" s="34"/>
    </row>
    <row r="92" spans="1:2" x14ac:dyDescent="0.25">
      <c r="A92" s="218" t="str">
        <f ca="1">IF(A87="BORRAR","BORRAR",$D$32)</f>
        <v>BORRAR</v>
      </c>
      <c r="B92" s="34"/>
    </row>
    <row r="93" spans="1:2" x14ac:dyDescent="0.25">
      <c r="A93" s="442" t="str">
        <f ca="1">IF(OR(B94=0,B94=""),"BORRAR",$D$27)</f>
        <v>BORRAR</v>
      </c>
      <c r="B93" s="29" t="s">
        <v>90</v>
      </c>
    </row>
    <row r="94" spans="1:2" x14ac:dyDescent="0.25">
      <c r="A94" s="218" t="str">
        <f ca="1">IF(A93="BORRAR","BORRAR","      &lt;text&gt;&lt;![CDATA[&lt;p&gt;"&amp;B94&amp;"&lt;/p&gt;]]&gt;&lt;/text&gt;")</f>
        <v>BORRAR</v>
      </c>
      <c r="B94" s="34" t="str">
        <f ca="1">Pareja_12_1</f>
        <v/>
      </c>
    </row>
    <row r="95" spans="1:2" x14ac:dyDescent="0.25">
      <c r="A95" s="218" t="str">
        <f ca="1">IF(A93="BORRAR","BORRAR",$D$29)</f>
        <v>BORRAR</v>
      </c>
      <c r="B95" s="34"/>
    </row>
    <row r="96" spans="1:2" x14ac:dyDescent="0.25">
      <c r="A96" s="218" t="str">
        <f ca="1">IF(A93="BORRAR","BORRAR","        &lt;text&gt;&lt;![CDATA["&amp;B96&amp;"]]&gt;&lt;/text&gt;")</f>
        <v>BORRAR</v>
      </c>
      <c r="B96" s="34" t="str">
        <f ca="1">Pareja_12_2</f>
        <v/>
      </c>
    </row>
    <row r="97" spans="1:2" x14ac:dyDescent="0.25">
      <c r="A97" s="218" t="str">
        <f ca="1">IF(A93="BORRAR","BORRAR",$D$31)</f>
        <v>BORRAR</v>
      </c>
      <c r="B97" s="34"/>
    </row>
    <row r="98" spans="1:2" x14ac:dyDescent="0.25">
      <c r="A98" s="218" t="str">
        <f ca="1">IF(A93="BORRAR","BORRAR",$D$32)</f>
        <v>BORRAR</v>
      </c>
      <c r="B98" s="34"/>
    </row>
  </sheetData>
  <sheetProtection algorithmName="SHA-512" hashValue="sv6hlCSCjobtm5q/WeNEMJ6Z770zIxTCxA964tkaTR2msn9OkGd5Z9NBMTQcR+/mN43LEOcHaxPyA/AQixhlMQ==" saltValue="s6M3/w+UCZPrPo+OJpX6A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15.7109375" style="31" hidden="1" customWidth="1"/>
    <col min="3" max="3" width="15.7109375" style="218" hidden="1" customWidth="1"/>
    <col min="4" max="4" width="31.28515625" style="218" hidden="1" customWidth="1"/>
    <col min="5" max="5" width="2.7109375" style="218" customWidth="1"/>
    <col min="6" max="16384" width="11.42578125" style="218" hidden="1"/>
  </cols>
  <sheetData>
    <row r="1" spans="1:4" x14ac:dyDescent="0.25">
      <c r="A1" s="440" t="str">
        <f>"&lt;!-- question: "&amp;PREGUNTA_ACTUAL&amp;"  --&gt;"</f>
        <v>&lt;!-- question: 1  --&gt;</v>
      </c>
      <c r="B1" s="27">
        <f ca="1">COUNTA(A:A)-COUNTIF(A:A,"BORRAR")</f>
        <v>16</v>
      </c>
      <c r="C1" s="223"/>
      <c r="D1" s="36"/>
    </row>
    <row r="2" spans="1:4" x14ac:dyDescent="0.25">
      <c r="A2" s="223" t="s">
        <v>91</v>
      </c>
      <c r="B2" s="39" t="s">
        <v>92</v>
      </c>
    </row>
    <row r="3" spans="1:4" x14ac:dyDescent="0.25">
      <c r="A3" s="218" t="s">
        <v>27</v>
      </c>
    </row>
    <row r="4" spans="1:4" x14ac:dyDescent="0.25">
      <c r="A4" s="218" t="str">
        <f ca="1">"      &lt;text&gt;&lt;![CDATA["&amp;B4&amp;"]]&gt;&lt;/text&gt;"</f>
        <v xml:space="preserve">      &lt;text&gt;&lt;![CDATA[]]&gt;&lt;/text&gt;</v>
      </c>
      <c r="B4" s="31" t="str">
        <f ca="1">NOMBRE_RC</f>
        <v/>
      </c>
    </row>
    <row r="5" spans="1:4" x14ac:dyDescent="0.25">
      <c r="A5" s="218" t="s">
        <v>29</v>
      </c>
    </row>
    <row r="6" spans="1:4" x14ac:dyDescent="0.25">
      <c r="A6" s="218" t="s">
        <v>30</v>
      </c>
    </row>
    <row r="7" spans="1:4" x14ac:dyDescent="0.25">
      <c r="A7" s="218" t="str">
        <f ca="1">"      &lt;text&gt;&lt;![CDATA[&lt;p&gt;"&amp;B7&amp;"&lt;/p&gt;]]&gt;&lt;/text&gt;"</f>
        <v xml:space="preserve">      &lt;text&gt;&lt;![CDATA[&lt;p&gt;&lt;/p&gt;]]&gt;&lt;/text&gt;</v>
      </c>
      <c r="B7" s="23" t="str">
        <f ca="1">IF(Centrar_Tabla_RC=TRUE,B8,"")&amp;IMG_RC&amp;IF(IMG_RC="","","&lt;/p&gt;")&amp;ENUNCIADO_RC</f>
        <v/>
      </c>
    </row>
    <row r="8" spans="1:4" x14ac:dyDescent="0.25">
      <c r="A8" s="218" t="s">
        <v>31</v>
      </c>
      <c r="B8" s="16" t="str">
        <f>'XML OM'!B8</f>
        <v>&lt;p style="text-align: center;"&gt;</v>
      </c>
    </row>
    <row r="9" spans="1:4" x14ac:dyDescent="0.25">
      <c r="A9" s="218" t="s">
        <v>32</v>
      </c>
    </row>
    <row r="10" spans="1:4" x14ac:dyDescent="0.25">
      <c r="A10" s="218" t="str">
        <f>"      &lt;text&gt;&lt;![CDATA[&lt;p&gt;"&amp;B10&amp;"&lt;/p&gt;]]&gt;&lt;/text&gt;"</f>
        <v xml:space="preserve">      &lt;text&gt;&lt;![CDATA[&lt;p&gt;0&lt;/p&gt;]]&gt;&lt;/text&gt;</v>
      </c>
      <c r="B10" s="31">
        <f>Retroalim_GENERAL</f>
        <v>0</v>
      </c>
    </row>
    <row r="11" spans="1:4" x14ac:dyDescent="0.25">
      <c r="A11" s="218" t="s">
        <v>34</v>
      </c>
    </row>
    <row r="12" spans="1:4" x14ac:dyDescent="0.25">
      <c r="A12" s="218" t="str">
        <f>"    &lt;defaultgrade&gt;"&amp;B12&amp;"&lt;/defaultgrade&gt;"</f>
        <v xml:space="preserve">    &lt;defaultgrade&gt;1&lt;/defaultgrade&gt;</v>
      </c>
      <c r="B12" s="31">
        <f>PUNTUACION</f>
        <v>1</v>
      </c>
    </row>
    <row r="13" spans="1:4" x14ac:dyDescent="0.25">
      <c r="A13" s="220" t="str">
        <f>"    &lt;penalty&gt;"&amp;REPLACE(B13,2,1,".")&amp;"&lt;/penalty&gt;"</f>
        <v xml:space="preserve">    &lt;penalty&gt;0.333333333333333&lt;/penalty&gt;</v>
      </c>
      <c r="B13" s="31">
        <f>PENALIZACION</f>
        <v>0.33333333333333331</v>
      </c>
    </row>
    <row r="14" spans="1:4" x14ac:dyDescent="0.25">
      <c r="A14" s="218" t="s">
        <v>62</v>
      </c>
      <c r="B14" s="31">
        <f>Oculto</f>
        <v>0</v>
      </c>
    </row>
    <row r="15" spans="1:4" x14ac:dyDescent="0.25">
      <c r="A15" s="218" t="str">
        <f>"    &lt;idnumber&gt;"&amp;B15&amp;"&lt;/idnumber&gt;"</f>
        <v xml:space="preserve">    &lt;idnumber&gt;&lt;/idnumber&gt;</v>
      </c>
      <c r="B15" s="31" t="str">
        <f>IF(CONTRASEN_A="","",CONTRASEN_A)</f>
        <v/>
      </c>
      <c r="C15" s="35" t="s">
        <v>93</v>
      </c>
    </row>
    <row r="16" spans="1:4" x14ac:dyDescent="0.25">
      <c r="A16" s="218" t="str">
        <f>"    &lt;usecase&gt;"&amp;B16&amp;"&lt;/usecase&gt;"</f>
        <v xml:space="preserve">    &lt;usecase&gt;0&lt;/usecase&gt;</v>
      </c>
      <c r="B16" s="35">
        <f>MAYUSCULAS</f>
        <v>0</v>
      </c>
      <c r="C16" s="218" t="s">
        <v>94</v>
      </c>
    </row>
    <row r="17" spans="1:4" x14ac:dyDescent="0.25">
      <c r="A17" s="443" t="str">
        <f ca="1">IF(B18="","BORRAR",$C$18&amp;B17&amp;$D$18)</f>
        <v>BORRAR</v>
      </c>
      <c r="B17" s="35" t="str">
        <f ca="1">PT_01</f>
        <v/>
      </c>
      <c r="C17" s="25" t="str">
        <f ca="1">IFERROR(FIND(",",B18,1),"")</f>
        <v/>
      </c>
    </row>
    <row r="18" spans="1:4" x14ac:dyDescent="0.25">
      <c r="A18" s="218" t="str">
        <f ca="1">IF(B18="","BORRAR","      &lt;text&gt;&lt;![CDATA["&amp;IF(C17&lt;&gt;"",REPLACE(B18,C17,1,"."),B18)&amp;"]]&gt;&lt;/text&gt;")</f>
        <v>BORRAR</v>
      </c>
      <c r="B18" s="31" t="str">
        <f ca="1">RC_01</f>
        <v/>
      </c>
      <c r="C18" s="444" t="s">
        <v>50</v>
      </c>
      <c r="D18" s="445" t="s">
        <v>95</v>
      </c>
    </row>
    <row r="19" spans="1:4" x14ac:dyDescent="0.25">
      <c r="A19" s="218" t="str">
        <f ca="1">IF(B18="","BORRAR",$D$20)</f>
        <v>BORRAR</v>
      </c>
      <c r="C19" s="446"/>
      <c r="D19" s="447"/>
    </row>
    <row r="20" spans="1:4" x14ac:dyDescent="0.25">
      <c r="A20" s="218" t="str">
        <f ca="1">IF(B18="","BORRAR","      &lt;text&gt;&lt;![CDATA[&lt;p&gt;"&amp;B20&amp;"&lt;/p&gt;]]&gt;&lt;/text&gt;")</f>
        <v>BORRAR</v>
      </c>
      <c r="B20" s="31" t="str">
        <f ca="1">RE_01</f>
        <v/>
      </c>
      <c r="C20" s="448"/>
      <c r="D20" s="449" t="s">
        <v>52</v>
      </c>
    </row>
    <row r="21" spans="1:4" x14ac:dyDescent="0.25">
      <c r="A21" s="218" t="str">
        <f ca="1">IF(B18="","BORRAR","      &lt;/feedback&gt;")</f>
        <v>BORRAR</v>
      </c>
    </row>
    <row r="22" spans="1:4" x14ac:dyDescent="0.25">
      <c r="A22" s="218" t="str">
        <f ca="1">IF(B18="","BORRAR","    &lt;/answer&gt;")</f>
        <v>BORRAR</v>
      </c>
    </row>
    <row r="23" spans="1:4" x14ac:dyDescent="0.25">
      <c r="A23" s="443" t="str">
        <f ca="1">IF(B24="","BORRAR",$C$18&amp;B23&amp;$D$18)</f>
        <v>BORRAR</v>
      </c>
      <c r="B23" s="35" t="str">
        <f ca="1">INDIRECT("PT_0"&amp;C24)</f>
        <v/>
      </c>
      <c r="C23" s="25" t="str">
        <f ca="1">IFERROR(FIND(",",B24,1),"")</f>
        <v/>
      </c>
    </row>
    <row r="24" spans="1:4" x14ac:dyDescent="0.25">
      <c r="A24" s="218" t="str">
        <f ca="1">IF(B24="","BORRAR","      &lt;text&gt;&lt;![CDATA["&amp;IF(C23&lt;&gt;"",REPLACE(B24,C23,1,"."),B24)&amp;"]]&gt;&lt;/text&gt;")</f>
        <v>BORRAR</v>
      </c>
      <c r="B24" s="31" t="str">
        <f ca="1">INDIRECT("RC_0"&amp;C24)</f>
        <v/>
      </c>
      <c r="C24" s="37">
        <v>2</v>
      </c>
    </row>
    <row r="25" spans="1:4" x14ac:dyDescent="0.25">
      <c r="A25" s="218" t="str">
        <f ca="1">IF(B24="","BORRAR",$D$20)</f>
        <v>BORRAR</v>
      </c>
    </row>
    <row r="26" spans="1:4" x14ac:dyDescent="0.25">
      <c r="A26" s="218" t="str">
        <f ca="1">IF(B24="","BORRAR","      &lt;text&gt;&lt;![CDATA[&lt;p&gt;"&amp;B26&amp;"&lt;/p&gt;]]&gt;&lt;/text&gt;")</f>
        <v>BORRAR</v>
      </c>
      <c r="B26" s="31" t="str">
        <f ca="1">INDIRECT("RE_0"&amp;C24)</f>
        <v/>
      </c>
    </row>
    <row r="27" spans="1:4" x14ac:dyDescent="0.25">
      <c r="A27" s="218" t="str">
        <f ca="1">IF(B24="","BORRAR","      &lt;/feedback&gt;")</f>
        <v>BORRAR</v>
      </c>
    </row>
    <row r="28" spans="1:4" x14ac:dyDescent="0.25">
      <c r="A28" s="218" t="str">
        <f ca="1">IF(B24="","BORRAR","    &lt;/answer&gt;")</f>
        <v>BORRAR</v>
      </c>
    </row>
    <row r="29" spans="1:4" x14ac:dyDescent="0.25">
      <c r="A29" s="442" t="str">
        <f ca="1">IF(B30="","BORRAR",$C$18&amp;B29&amp;$D$18)</f>
        <v>BORRAR</v>
      </c>
      <c r="B29" s="35" t="str">
        <f ca="1">INDIRECT("PT_0"&amp;C30)</f>
        <v/>
      </c>
      <c r="C29" s="19" t="str">
        <f ca="1">IFERROR(FIND(",",B30,1),"")</f>
        <v/>
      </c>
    </row>
    <row r="30" spans="1:4" x14ac:dyDescent="0.25">
      <c r="A30" s="218" t="str">
        <f ca="1">IF(B30="","BORRAR","      &lt;text&gt;&lt;![CDATA["&amp;IF(C29&lt;&gt;"",REPLACE(B30,C29,1,"."),B30)&amp;"]]&gt;&lt;/text&gt;")</f>
        <v>BORRAR</v>
      </c>
      <c r="B30" s="31" t="str">
        <f ca="1">INDIRECT("RC_0"&amp;C30)</f>
        <v/>
      </c>
      <c r="C30" s="37">
        <f>C24+1</f>
        <v>3</v>
      </c>
    </row>
    <row r="31" spans="1:4" x14ac:dyDescent="0.25">
      <c r="A31" s="218" t="str">
        <f ca="1">IF(B30="","BORRAR",$D$20)</f>
        <v>BORRAR</v>
      </c>
    </row>
    <row r="32" spans="1:4" x14ac:dyDescent="0.25">
      <c r="A32" s="218" t="str">
        <f ca="1">IF(B30="","BORRAR","      &lt;text&gt;&lt;![CDATA[&lt;p&gt;"&amp;B32&amp;"&lt;/p&gt;]]&gt;&lt;/text&gt;")</f>
        <v>BORRAR</v>
      </c>
      <c r="B32" s="31" t="str">
        <f ca="1">INDIRECT("RE_0"&amp;C30)</f>
        <v/>
      </c>
    </row>
    <row r="33" spans="1:3" x14ac:dyDescent="0.25">
      <c r="A33" s="218" t="str">
        <f ca="1">IF(B30="","BORRAR","      &lt;/feedback&gt;")</f>
        <v>BORRAR</v>
      </c>
    </row>
    <row r="34" spans="1:3" x14ac:dyDescent="0.25">
      <c r="A34" s="218" t="str">
        <f ca="1">IF(B30="","BORRAR","    &lt;/answer&gt;")</f>
        <v>BORRAR</v>
      </c>
    </row>
    <row r="35" spans="1:3" x14ac:dyDescent="0.25">
      <c r="A35" s="442" t="str">
        <f ca="1">IF(B36="","BORRAR",$C$18&amp;B35&amp;$D$18)</f>
        <v>BORRAR</v>
      </c>
      <c r="B35" s="35" t="str">
        <f ca="1">INDIRECT("PT_0"&amp;C36)</f>
        <v/>
      </c>
      <c r="C35" s="19" t="str">
        <f ca="1">IFERROR(FIND(",",B36,1),"")</f>
        <v/>
      </c>
    </row>
    <row r="36" spans="1:3" x14ac:dyDescent="0.25">
      <c r="A36" s="218" t="str">
        <f ca="1">IF(B36="","BORRAR","      &lt;text&gt;&lt;![CDATA["&amp;IF(C35&lt;&gt;"",REPLACE(B36,C35,1,"."),B36)&amp;"]]&gt;&lt;/text&gt;")</f>
        <v>BORRAR</v>
      </c>
      <c r="B36" s="31" t="str">
        <f ca="1">INDIRECT("RC_0"&amp;C36)</f>
        <v/>
      </c>
      <c r="C36" s="37">
        <f>C30+1</f>
        <v>4</v>
      </c>
    </row>
    <row r="37" spans="1:3" x14ac:dyDescent="0.25">
      <c r="A37" s="218" t="str">
        <f ca="1">IF(B36="","BORRAR",$D$20)</f>
        <v>BORRAR</v>
      </c>
    </row>
    <row r="38" spans="1:3" x14ac:dyDescent="0.25">
      <c r="A38" s="218" t="str">
        <f ca="1">IF(B36="","BORRAR","      &lt;text&gt;&lt;![CDATA[&lt;p&gt;"&amp;B38&amp;"&lt;/p&gt;]]&gt;&lt;/text&gt;")</f>
        <v>BORRAR</v>
      </c>
      <c r="B38" s="31" t="str">
        <f ca="1">INDIRECT("RE_0"&amp;C36)</f>
        <v/>
      </c>
    </row>
    <row r="39" spans="1:3" x14ac:dyDescent="0.25">
      <c r="A39" s="218" t="str">
        <f ca="1">IF(B36="","BORRAR","      &lt;/feedback&gt;")</f>
        <v>BORRAR</v>
      </c>
    </row>
    <row r="40" spans="1:3" x14ac:dyDescent="0.25">
      <c r="A40" s="218" t="str">
        <f ca="1">IF(B36="","BORRAR","    &lt;/answer&gt;")</f>
        <v>BORRAR</v>
      </c>
    </row>
    <row r="41" spans="1:3" x14ac:dyDescent="0.25">
      <c r="A41" s="442" t="str">
        <f ca="1">IF(B42="","BORRAR",$C$18&amp;B41&amp;$D$18)</f>
        <v>BORRAR</v>
      </c>
      <c r="B41" s="35" t="str">
        <f ca="1">INDIRECT("PT_0"&amp;C42)</f>
        <v/>
      </c>
      <c r="C41" s="19" t="str">
        <f ca="1">IFERROR(FIND(",",B42,1),"")</f>
        <v/>
      </c>
    </row>
    <row r="42" spans="1:3" x14ac:dyDescent="0.25">
      <c r="A42" s="218" t="str">
        <f ca="1">IF(B42="","BORRAR","      &lt;text&gt;&lt;![CDATA["&amp;IF(C41&lt;&gt;"",REPLACE(B42,C41,1,"."),B42)&amp;"]]&gt;&lt;/text&gt;")</f>
        <v>BORRAR</v>
      </c>
      <c r="B42" s="31" t="str">
        <f ca="1">INDIRECT("RC_0"&amp;C42)</f>
        <v/>
      </c>
      <c r="C42" s="37">
        <f>C36+1</f>
        <v>5</v>
      </c>
    </row>
    <row r="43" spans="1:3" x14ac:dyDescent="0.25">
      <c r="A43" s="218" t="str">
        <f ca="1">IF(B42="","BORRAR",$D$20)</f>
        <v>BORRAR</v>
      </c>
    </row>
    <row r="44" spans="1:3" x14ac:dyDescent="0.25">
      <c r="A44" s="218" t="str">
        <f ca="1">IF(B42="","BORRAR","      &lt;text&gt;&lt;![CDATA[&lt;p&gt;"&amp;B44&amp;"&lt;/p&gt;]]&gt;&lt;/text&gt;")</f>
        <v>BORRAR</v>
      </c>
      <c r="B44" s="31" t="str">
        <f ca="1">INDIRECT("RE_0"&amp;C42)</f>
        <v/>
      </c>
    </row>
    <row r="45" spans="1:3" x14ac:dyDescent="0.25">
      <c r="A45" s="218" t="str">
        <f ca="1">IF(B42="","BORRAR","      &lt;/feedback&gt;")</f>
        <v>BORRAR</v>
      </c>
    </row>
    <row r="46" spans="1:3" x14ac:dyDescent="0.25">
      <c r="A46" s="218" t="str">
        <f ca="1">IF(B42="","BORRAR","    &lt;/answer&gt;")</f>
        <v>BORRAR</v>
      </c>
    </row>
    <row r="47" spans="1:3" x14ac:dyDescent="0.25">
      <c r="A47" s="442" t="str">
        <f ca="1">IF(B48="","BORRAR",$C$18&amp;B47&amp;$D$18)</f>
        <v>BORRAR</v>
      </c>
      <c r="B47" s="35" t="str">
        <f ca="1">INDIRECT("PT_0"&amp;C48)</f>
        <v/>
      </c>
      <c r="C47" s="19" t="str">
        <f ca="1">IFERROR(FIND(",",B48,1),"")</f>
        <v/>
      </c>
    </row>
    <row r="48" spans="1:3" x14ac:dyDescent="0.25">
      <c r="A48" s="218" t="str">
        <f ca="1">IF(B48="","BORRAR","      &lt;text&gt;&lt;![CDATA["&amp;IF(C47&lt;&gt;"",REPLACE(B48,C47,1,"."),B48)&amp;"]]&gt;&lt;/text&gt;")</f>
        <v>BORRAR</v>
      </c>
      <c r="B48" s="31" t="str">
        <f ca="1">INDIRECT("RC_0"&amp;C48)</f>
        <v/>
      </c>
      <c r="C48" s="37">
        <f>C42+1</f>
        <v>6</v>
      </c>
    </row>
    <row r="49" spans="1:3" x14ac:dyDescent="0.25">
      <c r="A49" s="218" t="str">
        <f ca="1">IF(B48="","BORRAR",$D$20)</f>
        <v>BORRAR</v>
      </c>
    </row>
    <row r="50" spans="1:3" x14ac:dyDescent="0.25">
      <c r="A50" s="218" t="str">
        <f ca="1">IF(B48="","BORRAR","      &lt;text&gt;&lt;![CDATA[&lt;p&gt;"&amp;B50&amp;"&lt;/p&gt;]]&gt;&lt;/text&gt;")</f>
        <v>BORRAR</v>
      </c>
      <c r="B50" s="31" t="str">
        <f ca="1">INDIRECT("RE_0"&amp;C48)</f>
        <v/>
      </c>
    </row>
    <row r="51" spans="1:3" x14ac:dyDescent="0.25">
      <c r="A51" s="218" t="str">
        <f ca="1">IF(B48="","BORRAR","      &lt;/feedback&gt;")</f>
        <v>BORRAR</v>
      </c>
    </row>
    <row r="52" spans="1:3" x14ac:dyDescent="0.25">
      <c r="A52" s="218" t="str">
        <f ca="1">IF(B48="","BORRAR","    &lt;/answer&gt;")</f>
        <v>BORRAR</v>
      </c>
    </row>
    <row r="53" spans="1:3" x14ac:dyDescent="0.25">
      <c r="A53" s="442" t="str">
        <f ca="1">IF(B54="","BORRAR",$C$18&amp;B53&amp;$D$18)</f>
        <v>BORRAR</v>
      </c>
      <c r="B53" s="35" t="str">
        <f ca="1">INDIRECT("PT_0"&amp;C54)</f>
        <v/>
      </c>
      <c r="C53" s="19" t="str">
        <f ca="1">IFERROR(FIND(",",B54,1),"")</f>
        <v/>
      </c>
    </row>
    <row r="54" spans="1:3" x14ac:dyDescent="0.25">
      <c r="A54" s="218" t="str">
        <f ca="1">IF(B54="","BORRAR","      &lt;text&gt;&lt;![CDATA["&amp;IF(C53&lt;&gt;"",REPLACE(B54,C53,1,"."),B54)&amp;"]]&gt;&lt;/text&gt;")</f>
        <v>BORRAR</v>
      </c>
      <c r="B54" s="31" t="str">
        <f ca="1">INDIRECT("RC_0"&amp;C54)</f>
        <v/>
      </c>
      <c r="C54" s="37">
        <f>C48+1</f>
        <v>7</v>
      </c>
    </row>
    <row r="55" spans="1:3" x14ac:dyDescent="0.25">
      <c r="A55" s="218" t="str">
        <f ca="1">IF(B54="","BORRAR",$D$20)</f>
        <v>BORRAR</v>
      </c>
    </row>
    <row r="56" spans="1:3" x14ac:dyDescent="0.25">
      <c r="A56" s="218" t="str">
        <f ca="1">IF(B54="","BORRAR","      &lt;text&gt;&lt;![CDATA[&lt;p&gt;"&amp;B56&amp;"&lt;/p&gt;]]&gt;&lt;/text&gt;")</f>
        <v>BORRAR</v>
      </c>
      <c r="B56" s="31" t="str">
        <f ca="1">INDIRECT("RE_0"&amp;C54)</f>
        <v/>
      </c>
    </row>
    <row r="57" spans="1:3" x14ac:dyDescent="0.25">
      <c r="A57" s="218" t="str">
        <f ca="1">IF(B54="","BORRAR","      &lt;/feedback&gt;")</f>
        <v>BORRAR</v>
      </c>
    </row>
    <row r="58" spans="1:3" x14ac:dyDescent="0.25">
      <c r="A58" s="218" t="str">
        <f ca="1">IF(B54="","BORRAR","    &lt;/answer&gt;")</f>
        <v>BORRAR</v>
      </c>
    </row>
    <row r="59" spans="1:3" x14ac:dyDescent="0.25">
      <c r="A59" s="442" t="str">
        <f ca="1">IF(B60="","BORRAR",$C$18&amp;B59&amp;$D$18)</f>
        <v>BORRAR</v>
      </c>
      <c r="B59" s="35" t="str">
        <f ca="1">INDIRECT("PT_0"&amp;C60)</f>
        <v/>
      </c>
      <c r="C59" s="19" t="str">
        <f ca="1">IFERROR(FIND(",",B60,1),"")</f>
        <v/>
      </c>
    </row>
    <row r="60" spans="1:3" x14ac:dyDescent="0.25">
      <c r="A60" s="218" t="str">
        <f ca="1">IF(B60="","BORRAR","      &lt;text&gt;&lt;![CDATA["&amp;IF(C59&lt;&gt;"",REPLACE(B60,C59,1,"."),B60)&amp;"]]&gt;&lt;/text&gt;")</f>
        <v>BORRAR</v>
      </c>
      <c r="B60" s="31" t="str">
        <f ca="1">INDIRECT("RC_0"&amp;C60)</f>
        <v/>
      </c>
      <c r="C60" s="37">
        <f>C54+1</f>
        <v>8</v>
      </c>
    </row>
    <row r="61" spans="1:3" x14ac:dyDescent="0.25">
      <c r="A61" s="218" t="str">
        <f ca="1">IF(B60="","BORRAR",$D$20)</f>
        <v>BORRAR</v>
      </c>
    </row>
    <row r="62" spans="1:3" x14ac:dyDescent="0.25">
      <c r="A62" s="218" t="str">
        <f ca="1">IF(B60="","BORRAR","      &lt;text&gt;&lt;![CDATA[&lt;p&gt;"&amp;B62&amp;"&lt;/p&gt;]]&gt;&lt;/text&gt;")</f>
        <v>BORRAR</v>
      </c>
      <c r="B62" s="31" t="str">
        <f ca="1">INDIRECT("RE_0"&amp;C60)</f>
        <v/>
      </c>
    </row>
    <row r="63" spans="1:3" x14ac:dyDescent="0.25">
      <c r="A63" s="218" t="str">
        <f ca="1">IF(B60="","BORRAR","      &lt;/feedback&gt;")</f>
        <v>BORRAR</v>
      </c>
    </row>
    <row r="64" spans="1:3" x14ac:dyDescent="0.25">
      <c r="A64" s="218" t="str">
        <f ca="1">IF(B60="","BORRAR","    &lt;/answer&gt;")</f>
        <v>BORRAR</v>
      </c>
    </row>
  </sheetData>
  <sheetProtection algorithmName="SHA-512" hashValue="ZvhlP7aoosiwxyHKleBkC9crffTTjKJWGZ3N1+xxy2ToyTYx/w5YZ7A9RgB3pS2mu8AiCg+5CTYdastfFLULsw==" saltValue="FAc/puhQ6cRS8Ch8gFwEcQ=="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5.85546875" style="218" hidden="1" customWidth="1"/>
    <col min="3" max="3" width="2.7109375" style="218" customWidth="1"/>
    <col min="4" max="16384" width="11.42578125" style="218" hidden="1"/>
  </cols>
  <sheetData>
    <row r="1" spans="1:3" x14ac:dyDescent="0.25">
      <c r="A1" s="440" t="str">
        <f>"&lt;!-- question: "&amp;PREGUNTA_ACTUAL&amp;"  --&gt;"</f>
        <v>&lt;!-- question: 1  --&gt;</v>
      </c>
      <c r="B1" s="35">
        <f ca="1">COUNTA(A1:A98)-COUNTIF(A:A,"BORRAR")</f>
        <v>26</v>
      </c>
      <c r="C1" s="438"/>
    </row>
    <row r="2" spans="1:3" x14ac:dyDescent="0.25">
      <c r="A2" s="223" t="s">
        <v>96</v>
      </c>
      <c r="B2" s="223" t="s">
        <v>97</v>
      </c>
    </row>
    <row r="3" spans="1:3" x14ac:dyDescent="0.25">
      <c r="A3" s="218" t="s">
        <v>27</v>
      </c>
    </row>
    <row r="4" spans="1:3" x14ac:dyDescent="0.25">
      <c r="A4" s="218" t="str">
        <f ca="1">"      &lt;text&gt;&lt;![CDATA["&amp;B4&amp;"]]&gt;&lt;/text&gt;"</f>
        <v xml:space="preserve">      &lt;text&gt;&lt;![CDATA[]]&gt;&lt;/text&gt;</v>
      </c>
      <c r="B4" s="218" t="str">
        <f ca="1">NOMBRE_PP</f>
        <v/>
      </c>
    </row>
    <row r="5" spans="1:3" x14ac:dyDescent="0.25">
      <c r="A5" s="218" t="s">
        <v>29</v>
      </c>
    </row>
    <row r="6" spans="1:3" x14ac:dyDescent="0.25">
      <c r="A6" s="218" t="s">
        <v>30</v>
      </c>
    </row>
    <row r="7" spans="1:3" x14ac:dyDescent="0.25">
      <c r="A7" s="218" t="str">
        <f ca="1">"      &lt;text&gt;&lt;![CDATA[&lt;p&gt;"&amp;B7&amp;"&lt;/p&gt;]]&gt;&lt;/text&gt;"</f>
        <v xml:space="preserve">      &lt;text&gt;&lt;![CDATA[&lt;p&gt;&lt;/p&gt;]]&gt;&lt;/text&gt;</v>
      </c>
      <c r="B7" s="23" t="str">
        <f ca="1">IF(Centrar_Tabla_PP=TRUE,B8,"")&amp;IMG_PP&amp;IF(IMG_PP="","","&lt;/p&gt;")&amp;ENUNCIADO_PP</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31">
        <f>Retroalim_GENERAL</f>
        <v>0</v>
      </c>
    </row>
    <row r="11" spans="1:3" x14ac:dyDescent="0.25">
      <c r="A11" s="218" t="s">
        <v>34</v>
      </c>
      <c r="B11" s="31"/>
    </row>
    <row r="12" spans="1:3" x14ac:dyDescent="0.25">
      <c r="A12" s="218" t="str">
        <f>"    &lt;defaultgrade&gt;"&amp;B12&amp;"&lt;/defaultgrade&gt;"</f>
        <v xml:space="preserve">    &lt;defaultgrade&gt;1&lt;/defaultgrade&gt;</v>
      </c>
      <c r="B12" s="31">
        <f>PUNTUACION</f>
        <v>1</v>
      </c>
    </row>
    <row r="13" spans="1:3" x14ac:dyDescent="0.25">
      <c r="A13" s="220" t="str">
        <f>"    &lt;penalty&gt;"&amp;REPLACE(B13,2,1,".")&amp;"&lt;/penalty&gt;"</f>
        <v xml:space="preserve">    &lt;penalty&gt;0.333333333333333&lt;/penalty&gt;</v>
      </c>
      <c r="B13" s="31">
        <f>PENALIZACION</f>
        <v>0.33333333333333331</v>
      </c>
    </row>
    <row r="14" spans="1:3" x14ac:dyDescent="0.25">
      <c r="A14" s="218" t="s">
        <v>62</v>
      </c>
      <c r="B14" s="31">
        <f>Oculto</f>
        <v>0</v>
      </c>
    </row>
    <row r="15" spans="1:3" x14ac:dyDescent="0.25">
      <c r="A15" s="218" t="str">
        <f>"    &lt;idnumber&gt;"&amp;B15&amp;"&lt;/idnumber&gt;"</f>
        <v xml:space="preserve">    &lt;idnumber&gt;&lt;/idnumber&gt;</v>
      </c>
      <c r="B15" s="31" t="str">
        <f>IF(CONTRASEN_A="","",CONTRASEN_A)</f>
        <v/>
      </c>
    </row>
    <row r="16" spans="1:3" x14ac:dyDescent="0.25">
      <c r="A16" s="218" t="str">
        <f>"    &lt;shuffleanswers&gt;"&amp;B16&amp;"&lt;/shuffleanswers&gt;"</f>
        <v xml:space="preserve">    &lt;shuffleanswers&gt;1&lt;/shuffleanswers&gt;</v>
      </c>
      <c r="B16" s="31">
        <f>IF(BARAJAR_R="true",1,0)</f>
        <v>1</v>
      </c>
    </row>
    <row r="17" spans="1:2" x14ac:dyDescent="0.25">
      <c r="A17" s="218" t="s">
        <v>42</v>
      </c>
    </row>
    <row r="18" spans="1:2" x14ac:dyDescent="0.25">
      <c r="A18" s="220" t="str">
        <f>"      &lt;text&gt;&lt;![CDATA[&lt;p&gt;"&amp;B18&amp;"&lt;/p&gt;]]&gt;&lt;/text&gt;"</f>
        <v xml:space="preserve">      &lt;text&gt;&lt;![CDATA[&lt;p&gt;0&lt;/p&gt;]]&gt;&lt;/text&gt;</v>
      </c>
      <c r="B18" s="18">
        <f>R_CORRECTA</f>
        <v>0</v>
      </c>
    </row>
    <row r="19" spans="1:2" x14ac:dyDescent="0.25">
      <c r="A19" s="220" t="s">
        <v>43</v>
      </c>
      <c r="B19" s="16"/>
    </row>
    <row r="20" spans="1:2" x14ac:dyDescent="0.25">
      <c r="A20" s="220" t="s">
        <v>44</v>
      </c>
      <c r="B20" s="16"/>
    </row>
    <row r="21" spans="1:2" x14ac:dyDescent="0.25">
      <c r="A21" s="220" t="str">
        <f>"      &lt;text&gt;&lt;![CDATA[&lt;p&gt;"&amp;B21&amp;"&lt;/p&gt;]]&gt;&lt;/text&gt;"</f>
        <v xml:space="preserve">      &lt;text&gt;&lt;![CDATA[&lt;p&gt;0&lt;/p&gt;]]&gt;&lt;/text&gt;</v>
      </c>
      <c r="B21" s="18">
        <f>R_Par_CORRECTA</f>
        <v>0</v>
      </c>
    </row>
    <row r="22" spans="1:2" x14ac:dyDescent="0.25">
      <c r="A22" s="220" t="s">
        <v>45</v>
      </c>
      <c r="B22" s="16"/>
    </row>
    <row r="23" spans="1:2" x14ac:dyDescent="0.25">
      <c r="A23" s="220" t="s">
        <v>46</v>
      </c>
      <c r="B23" s="40">
        <v>0</v>
      </c>
    </row>
    <row r="24" spans="1:2" x14ac:dyDescent="0.25">
      <c r="A24" s="220" t="str">
        <f>"      &lt;text&gt;&lt;![CDATA[&lt;p&gt;"&amp;B24&amp;"&lt;/p&gt;]]&gt;&lt;/text&gt;"</f>
        <v xml:space="preserve">      &lt;text&gt;&lt;![CDATA[&lt;p&gt;0&lt;/p&gt;]]&gt;&lt;/text&gt;</v>
      </c>
      <c r="B24" s="18">
        <f>R_INCORRECTA</f>
        <v>0</v>
      </c>
    </row>
    <row r="25" spans="1:2" x14ac:dyDescent="0.25">
      <c r="A25" s="218" t="s">
        <v>47</v>
      </c>
    </row>
    <row r="26" spans="1:2" x14ac:dyDescent="0.25">
      <c r="A26" s="438" t="s">
        <v>49</v>
      </c>
    </row>
    <row r="27" spans="1:2" x14ac:dyDescent="0.25">
      <c r="A27" s="441" t="str">
        <f ca="1">IF(OR(B28=0,B28=""),"BORRAR","    &lt;selectoption&gt;")</f>
        <v>BORRAR</v>
      </c>
      <c r="B27" s="38">
        <f>B23+1</f>
        <v>1</v>
      </c>
    </row>
    <row r="28" spans="1:2" x14ac:dyDescent="0.25">
      <c r="A28" s="218" t="str">
        <f ca="1">IF(OR(B28=0,B28=""),"BORRAR","      &lt;text&gt;&lt;![CDATA["&amp;B28&amp;"]]&gt;&lt;/text&gt;")</f>
        <v>BORRAR</v>
      </c>
      <c r="B28" s="31" t="str">
        <f ca="1">INDIRECT("Par_"&amp;IF(B27&lt;10,"0","")&amp;B27&amp;"_2")</f>
        <v/>
      </c>
    </row>
    <row r="29" spans="1:2" x14ac:dyDescent="0.25">
      <c r="A29" s="218" t="str">
        <f ca="1">IF(OR(B28=0,B28=""),"BORRAR","      &lt;group&gt;"&amp;B29&amp;"&lt;/group&gt;")</f>
        <v>BORRAR</v>
      </c>
      <c r="B29" s="31" t="str">
        <f ca="1">INDIRECT("Par_"&amp;IF(B27&lt;10,"0","")&amp;B27&amp;"_1")</f>
        <v/>
      </c>
    </row>
    <row r="30" spans="1:2" x14ac:dyDescent="0.25">
      <c r="A30" s="218" t="str">
        <f ca="1">IF(OR(B28=0,B28=""),"BORRAR","    &lt;/selectoption&gt;")</f>
        <v>BORRAR</v>
      </c>
    </row>
    <row r="31" spans="1:2" x14ac:dyDescent="0.25">
      <c r="A31" s="441" t="str">
        <f ca="1">IF(OR(B32=0,B32=""),"BORRAR","    &lt;selectoption&gt;")</f>
        <v>BORRAR</v>
      </c>
      <c r="B31" s="38">
        <f>B27+1</f>
        <v>2</v>
      </c>
    </row>
    <row r="32" spans="1:2" x14ac:dyDescent="0.25">
      <c r="A32" s="218" t="str">
        <f ca="1">IF(OR(B32=0,B32=""),"BORRAR","      &lt;text&gt;&lt;![CDATA["&amp;B32&amp;"]]&gt;&lt;/text&gt;")</f>
        <v>BORRAR</v>
      </c>
      <c r="B32" s="31" t="str">
        <f ca="1">INDIRECT("Par_"&amp;IF(B31&lt;10,"0","")&amp;B31&amp;"_2")</f>
        <v/>
      </c>
    </row>
    <row r="33" spans="1:2" x14ac:dyDescent="0.25">
      <c r="A33" s="218" t="str">
        <f ca="1">IF(OR(B32=0,B32=""),"BORRAR","      &lt;group&gt;"&amp;B33&amp;"&lt;/group&gt;")</f>
        <v>BORRAR</v>
      </c>
      <c r="B33" s="31" t="str">
        <f ca="1">INDIRECT("Par_"&amp;IF(B31&lt;10,"0","")&amp;B31&amp;"_1")</f>
        <v/>
      </c>
    </row>
    <row r="34" spans="1:2" x14ac:dyDescent="0.25">
      <c r="A34" s="218" t="str">
        <f ca="1">IF(OR(B32=0,B32=""),"BORRAR","    &lt;/selectoption&gt;")</f>
        <v>BORRAR</v>
      </c>
    </row>
    <row r="35" spans="1:2" x14ac:dyDescent="0.25">
      <c r="A35" s="442" t="str">
        <f ca="1">IF(OR(B36=0,B36=""),"BORRAR","    &lt;selectoption&gt;")</f>
        <v>BORRAR</v>
      </c>
      <c r="B35" s="38">
        <f>B31+1</f>
        <v>3</v>
      </c>
    </row>
    <row r="36" spans="1:2" x14ac:dyDescent="0.25">
      <c r="A36" s="218" t="str">
        <f ca="1">IF(OR(B36=0,B36=""),"BORRAR","      &lt;text&gt;&lt;![CDATA["&amp;B36&amp;"]]&gt;&lt;/text&gt;")</f>
        <v>BORRAR</v>
      </c>
      <c r="B36" s="31" t="str">
        <f ca="1">INDIRECT("Par_"&amp;IF(B35&lt;10,"0","")&amp;B35&amp;"_2")</f>
        <v/>
      </c>
    </row>
    <row r="37" spans="1:2" x14ac:dyDescent="0.25">
      <c r="A37" s="218" t="str">
        <f ca="1">IF(OR(B36=0,B36=""),"BORRAR","      &lt;group&gt;"&amp;B37&amp;"&lt;/group&gt;")</f>
        <v>BORRAR</v>
      </c>
      <c r="B37" s="31" t="str">
        <f ca="1">INDIRECT("Par_"&amp;IF(B35&lt;10,"0","")&amp;B35&amp;"_1")</f>
        <v/>
      </c>
    </row>
    <row r="38" spans="1:2" x14ac:dyDescent="0.25">
      <c r="A38" s="218" t="str">
        <f ca="1">IF(OR(B36=0,B36=""),"BORRAR","    &lt;/selectoption&gt;")</f>
        <v>BORRAR</v>
      </c>
    </row>
    <row r="39" spans="1:2" x14ac:dyDescent="0.25">
      <c r="A39" s="442" t="str">
        <f ca="1">IF(OR(B40=0,B40=""),"BORRAR","    &lt;selectoption&gt;")</f>
        <v>BORRAR</v>
      </c>
      <c r="B39" s="38">
        <f>B35+1</f>
        <v>4</v>
      </c>
    </row>
    <row r="40" spans="1:2" x14ac:dyDescent="0.25">
      <c r="A40" s="218" t="str">
        <f ca="1">IF(OR(B40=0,B40=""),"BORRAR","      &lt;text&gt;&lt;![CDATA["&amp;B40&amp;"]]&gt;&lt;/text&gt;")</f>
        <v>BORRAR</v>
      </c>
      <c r="B40" s="31" t="str">
        <f ca="1">INDIRECT("Par_"&amp;IF(B39&lt;10,"0","")&amp;B39&amp;"_2")</f>
        <v/>
      </c>
    </row>
    <row r="41" spans="1:2" x14ac:dyDescent="0.25">
      <c r="A41" s="218" t="str">
        <f ca="1">IF(OR(B40=0,B40=""),"BORRAR","      &lt;group&gt;"&amp;B41&amp;"&lt;/group&gt;")</f>
        <v>BORRAR</v>
      </c>
      <c r="B41" s="31" t="str">
        <f ca="1">INDIRECT("Par_"&amp;IF(B39&lt;10,"0","")&amp;B39&amp;"_1")</f>
        <v/>
      </c>
    </row>
    <row r="42" spans="1:2" x14ac:dyDescent="0.25">
      <c r="A42" s="218" t="str">
        <f ca="1">IF(OR(B40=0,B40=""),"BORRAR","    &lt;/selectoption&gt;")</f>
        <v>BORRAR</v>
      </c>
    </row>
    <row r="43" spans="1:2" x14ac:dyDescent="0.25">
      <c r="A43" s="442" t="str">
        <f ca="1">IF(OR(B44=0,B44=""),"BORRAR","    &lt;selectoption&gt;")</f>
        <v>BORRAR</v>
      </c>
      <c r="B43" s="38">
        <f>B39+1</f>
        <v>5</v>
      </c>
    </row>
    <row r="44" spans="1:2" x14ac:dyDescent="0.25">
      <c r="A44" s="218" t="str">
        <f ca="1">IF(OR(B44=0,B44=""),"BORRAR","      &lt;text&gt;&lt;![CDATA["&amp;B44&amp;"]]&gt;&lt;/text&gt;")</f>
        <v>BORRAR</v>
      </c>
      <c r="B44" s="31" t="str">
        <f ca="1">INDIRECT("Par_"&amp;IF(B43&lt;10,"0","")&amp;B43&amp;"_2")</f>
        <v/>
      </c>
    </row>
    <row r="45" spans="1:2" x14ac:dyDescent="0.25">
      <c r="A45" s="218" t="str">
        <f ca="1">IF(OR(B44=0,B44=""),"BORRAR","      &lt;group&gt;"&amp;B45&amp;"&lt;/group&gt;")</f>
        <v>BORRAR</v>
      </c>
      <c r="B45" s="31" t="str">
        <f ca="1">INDIRECT("Par_"&amp;IF(B43&lt;10,"0","")&amp;B43&amp;"_1")</f>
        <v/>
      </c>
    </row>
    <row r="46" spans="1:2" x14ac:dyDescent="0.25">
      <c r="A46" s="218" t="str">
        <f ca="1">IF(OR(B44=0,B44=""),"BORRAR","    &lt;/selectoption&gt;")</f>
        <v>BORRAR</v>
      </c>
    </row>
    <row r="47" spans="1:2" x14ac:dyDescent="0.25">
      <c r="A47" s="442" t="str">
        <f ca="1">IF(OR(B48=0,B48=""),"BORRAR","    &lt;selectoption&gt;")</f>
        <v>BORRAR</v>
      </c>
      <c r="B47" s="38">
        <f>B43+1</f>
        <v>6</v>
      </c>
    </row>
    <row r="48" spans="1:2" x14ac:dyDescent="0.25">
      <c r="A48" s="218" t="str">
        <f ca="1">IF(OR(B48=0,B48=""),"BORRAR","      &lt;text&gt;&lt;![CDATA["&amp;B48&amp;"]]&gt;&lt;/text&gt;")</f>
        <v>BORRAR</v>
      </c>
      <c r="B48" s="31" t="str">
        <f ca="1">INDIRECT("Par_"&amp;IF(B47&lt;10,"0","")&amp;B47&amp;"_2")</f>
        <v/>
      </c>
    </row>
    <row r="49" spans="1:2" x14ac:dyDescent="0.25">
      <c r="A49" s="218" t="str">
        <f ca="1">IF(OR(B48=0,B48=""),"BORRAR","      &lt;group&gt;"&amp;B49&amp;"&lt;/group&gt;")</f>
        <v>BORRAR</v>
      </c>
      <c r="B49" s="31" t="str">
        <f ca="1">INDIRECT("Par_"&amp;IF(B47&lt;10,"0","")&amp;B47&amp;"_1")</f>
        <v/>
      </c>
    </row>
    <row r="50" spans="1:2" x14ac:dyDescent="0.25">
      <c r="A50" s="218" t="str">
        <f ca="1">IF(OR(B48=0,B48=""),"BORRAR","    &lt;/selectoption&gt;")</f>
        <v>BORRAR</v>
      </c>
    </row>
    <row r="51" spans="1:2" x14ac:dyDescent="0.25">
      <c r="A51" s="442" t="str">
        <f ca="1">IF(OR(B52=0,B52=""),"BORRAR","    &lt;selectoption&gt;")</f>
        <v>BORRAR</v>
      </c>
      <c r="B51" s="38">
        <f>B47+1</f>
        <v>7</v>
      </c>
    </row>
    <row r="52" spans="1:2" x14ac:dyDescent="0.25">
      <c r="A52" s="218" t="str">
        <f ca="1">IF(OR(B52=0,B52=""),"BORRAR","      &lt;text&gt;&lt;![CDATA["&amp;B52&amp;"]]&gt;&lt;/text&gt;")</f>
        <v>BORRAR</v>
      </c>
      <c r="B52" s="31" t="str">
        <f ca="1">INDIRECT("Par_"&amp;IF(B51&lt;10,"0","")&amp;B51&amp;"_2")</f>
        <v/>
      </c>
    </row>
    <row r="53" spans="1:2" x14ac:dyDescent="0.25">
      <c r="A53" s="218" t="str">
        <f ca="1">IF(OR(B52=0,B52=""),"BORRAR","      &lt;group&gt;"&amp;B53&amp;"&lt;/group&gt;")</f>
        <v>BORRAR</v>
      </c>
      <c r="B53" s="31" t="str">
        <f ca="1">INDIRECT("Par_"&amp;IF(B51&lt;10,"0","")&amp;B51&amp;"_1")</f>
        <v/>
      </c>
    </row>
    <row r="54" spans="1:2" x14ac:dyDescent="0.25">
      <c r="A54" s="218" t="str">
        <f ca="1">IF(OR(B52=0,B52=""),"BORRAR","    &lt;/selectoption&gt;")</f>
        <v>BORRAR</v>
      </c>
    </row>
    <row r="55" spans="1:2" x14ac:dyDescent="0.25">
      <c r="A55" s="442" t="str">
        <f ca="1">IF(OR(B56=0,B56=""),"BORRAR","    &lt;selectoption&gt;")</f>
        <v>BORRAR</v>
      </c>
      <c r="B55" s="38">
        <f>B51+1</f>
        <v>8</v>
      </c>
    </row>
    <row r="56" spans="1:2" x14ac:dyDescent="0.25">
      <c r="A56" s="218" t="str">
        <f ca="1">IF(OR(B56=0,B56=""),"BORRAR","      &lt;text&gt;&lt;![CDATA["&amp;B56&amp;"]]&gt;&lt;/text&gt;")</f>
        <v>BORRAR</v>
      </c>
      <c r="B56" s="31" t="str">
        <f ca="1">INDIRECT("Par_"&amp;IF(B55&lt;10,"0","")&amp;B55&amp;"_2")</f>
        <v/>
      </c>
    </row>
    <row r="57" spans="1:2" x14ac:dyDescent="0.25">
      <c r="A57" s="218" t="str">
        <f ca="1">IF(OR(B56=0,B56=""),"BORRAR","      &lt;group&gt;"&amp;B57&amp;"&lt;/group&gt;")</f>
        <v>BORRAR</v>
      </c>
      <c r="B57" s="31" t="str">
        <f ca="1">INDIRECT("Par_"&amp;IF(B55&lt;10,"0","")&amp;B55&amp;"_1")</f>
        <v/>
      </c>
    </row>
    <row r="58" spans="1:2" x14ac:dyDescent="0.25">
      <c r="A58" s="218" t="str">
        <f ca="1">IF(OR(B56=0,B56=""),"BORRAR","    &lt;/selectoption&gt;")</f>
        <v>BORRAR</v>
      </c>
    </row>
    <row r="59" spans="1:2" x14ac:dyDescent="0.25">
      <c r="A59" s="442" t="str">
        <f ca="1">IF(OR(B60=0,B60=""),"BORRAR","    &lt;selectoption&gt;")</f>
        <v>BORRAR</v>
      </c>
      <c r="B59" s="38">
        <f>B55+1</f>
        <v>9</v>
      </c>
    </row>
    <row r="60" spans="1:2" x14ac:dyDescent="0.25">
      <c r="A60" s="218" t="str">
        <f ca="1">IF(OR(B60=0,B60=""),"BORRAR","      &lt;text&gt;&lt;![CDATA["&amp;B60&amp;"]]&gt;&lt;/text&gt;")</f>
        <v>BORRAR</v>
      </c>
      <c r="B60" s="31" t="str">
        <f ca="1">INDIRECT("Par_"&amp;IF(B59&lt;10,"0","")&amp;B59&amp;"_2")</f>
        <v/>
      </c>
    </row>
    <row r="61" spans="1:2" x14ac:dyDescent="0.25">
      <c r="A61" s="218" t="str">
        <f ca="1">IF(OR(B60=0,B60=""),"BORRAR","      &lt;group&gt;"&amp;B61&amp;"&lt;/group&gt;")</f>
        <v>BORRAR</v>
      </c>
      <c r="B61" s="31" t="str">
        <f ca="1">INDIRECT("Par_"&amp;IF(B59&lt;10,"0","")&amp;B59&amp;"_1")</f>
        <v/>
      </c>
    </row>
    <row r="62" spans="1:2" x14ac:dyDescent="0.25">
      <c r="A62" s="218" t="str">
        <f ca="1">IF(OR(B60=0,B60=""),"BORRAR","    &lt;/selectoption&gt;")</f>
        <v>BORRAR</v>
      </c>
    </row>
    <row r="63" spans="1:2" x14ac:dyDescent="0.25">
      <c r="A63" s="442" t="str">
        <f ca="1">IF(OR(B64=0,B64=""),"BORRAR","    &lt;selectoption&gt;")</f>
        <v>BORRAR</v>
      </c>
      <c r="B63" s="38">
        <f>B59+1</f>
        <v>10</v>
      </c>
    </row>
    <row r="64" spans="1:2" x14ac:dyDescent="0.25">
      <c r="A64" s="218" t="str">
        <f ca="1">IF(OR(B64=0,B64=""),"BORRAR","      &lt;text&gt;&lt;![CDATA["&amp;B64&amp;"]]&gt;&lt;/text&gt;")</f>
        <v>BORRAR</v>
      </c>
      <c r="B64" s="31" t="str">
        <f ca="1">INDIRECT("Par_"&amp;IF(B63&lt;10,"0","")&amp;B63&amp;"_2")</f>
        <v/>
      </c>
    </row>
    <row r="65" spans="1:2" x14ac:dyDescent="0.25">
      <c r="A65" s="218" t="str">
        <f ca="1">IF(OR(B64=0,B64=""),"BORRAR","      &lt;group&gt;"&amp;B65&amp;"&lt;/group&gt;")</f>
        <v>BORRAR</v>
      </c>
      <c r="B65" s="31" t="str">
        <f ca="1">INDIRECT("Par_"&amp;IF(B63&lt;10,"0","")&amp;B63&amp;"_1")</f>
        <v/>
      </c>
    </row>
    <row r="66" spans="1:2" x14ac:dyDescent="0.25">
      <c r="A66" s="218" t="str">
        <f ca="1">IF(OR(B64=0,B64=""),"BORRAR","    &lt;/selectoption&gt;")</f>
        <v>BORRAR</v>
      </c>
    </row>
    <row r="67" spans="1:2" x14ac:dyDescent="0.25">
      <c r="A67" s="442" t="str">
        <f ca="1">IF(OR(B68=0,B68=""),"BORRAR","    &lt;selectoption&gt;")</f>
        <v>BORRAR</v>
      </c>
      <c r="B67" s="38">
        <f>B63+1</f>
        <v>11</v>
      </c>
    </row>
    <row r="68" spans="1:2" x14ac:dyDescent="0.25">
      <c r="A68" s="218" t="str">
        <f ca="1">IF(OR(B68=0,B68=""),"BORRAR","      &lt;text&gt;&lt;![CDATA["&amp;B68&amp;"]]&gt;&lt;/text&gt;")</f>
        <v>BORRAR</v>
      </c>
      <c r="B68" s="31" t="str">
        <f ca="1">INDIRECT("Par_"&amp;IF(B67&lt;10,"0","")&amp;B67&amp;"_2")</f>
        <v/>
      </c>
    </row>
    <row r="69" spans="1:2" x14ac:dyDescent="0.25">
      <c r="A69" s="218" t="str">
        <f ca="1">IF(OR(B68=0,B68=""),"BORRAR","      &lt;group&gt;"&amp;B69&amp;"&lt;/group&gt;")</f>
        <v>BORRAR</v>
      </c>
      <c r="B69" s="31" t="str">
        <f ca="1">INDIRECT("Par_"&amp;IF(B67&lt;10,"0","")&amp;B67&amp;"_1")</f>
        <v/>
      </c>
    </row>
    <row r="70" spans="1:2" x14ac:dyDescent="0.25">
      <c r="A70" s="218" t="str">
        <f ca="1">IF(OR(B68=0,B68=""),"BORRAR","    &lt;/selectoption&gt;")</f>
        <v>BORRAR</v>
      </c>
    </row>
    <row r="71" spans="1:2" x14ac:dyDescent="0.25">
      <c r="A71" s="442" t="str">
        <f ca="1">IF(OR(B72=0,B72=""),"BORRAR","    &lt;selectoption&gt;")</f>
        <v>BORRAR</v>
      </c>
      <c r="B71" s="38">
        <f>B67+1</f>
        <v>12</v>
      </c>
    </row>
    <row r="72" spans="1:2" x14ac:dyDescent="0.25">
      <c r="A72" s="218" t="str">
        <f ca="1">IF(OR(B72=0,B72=""),"BORRAR","      &lt;text&gt;&lt;![CDATA["&amp;B72&amp;"]]&gt;&lt;/text&gt;")</f>
        <v>BORRAR</v>
      </c>
      <c r="B72" s="31" t="str">
        <f ca="1">INDIRECT("Par_"&amp;IF(B71&lt;10,"0","")&amp;B71&amp;"_2")</f>
        <v/>
      </c>
    </row>
    <row r="73" spans="1:2" x14ac:dyDescent="0.25">
      <c r="A73" s="218" t="str">
        <f ca="1">IF(OR(B72=0,B72=""),"BORRAR","      &lt;group&gt;"&amp;B73&amp;"&lt;/group&gt;")</f>
        <v>BORRAR</v>
      </c>
      <c r="B73" s="31" t="str">
        <f ca="1">INDIRECT("Par_"&amp;IF(B71&lt;10,"0","")&amp;B71&amp;"_1")</f>
        <v/>
      </c>
    </row>
    <row r="74" spans="1:2" x14ac:dyDescent="0.25">
      <c r="A74" s="218" t="str">
        <f ca="1">IF(OR(B72=0,B72=""),"BORRAR","    &lt;/selectoption&gt;")</f>
        <v>BORRAR</v>
      </c>
    </row>
  </sheetData>
  <sheetProtection algorithmName="SHA-512" hashValue="TUsfTaRiCle7ATdMpqYyAgCYZ+DtTAb2ryxRvWB1asuNB/5IAUMXAm/6JSjnECRCycSUnzVvToQaMAvzTiUQQw==" saltValue="fNwLQEZG9Rmcy1JBAvM81A=="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6.85546875" style="16" hidden="1" customWidth="1"/>
    <col min="3" max="3" width="34.5703125" style="220" hidden="1" customWidth="1"/>
    <col min="4" max="4" width="2.7109375" style="220" customWidth="1"/>
    <col min="5" max="16384" width="11.42578125" style="218" hidden="1"/>
  </cols>
  <sheetData>
    <row r="1" spans="1:3" x14ac:dyDescent="0.25">
      <c r="A1" s="220" t="str">
        <f>"&lt;!-- question: "&amp;PREGUNTA_ACTUAL&amp;"  --&gt;"</f>
        <v>&lt;!-- question: 1  --&gt;</v>
      </c>
      <c r="B1" s="18">
        <f ca="1">COUNTA(A1:A27)</f>
        <v>26</v>
      </c>
    </row>
    <row r="2" spans="1:3" x14ac:dyDescent="0.25">
      <c r="A2" s="223" t="s">
        <v>902</v>
      </c>
      <c r="B2" s="17" t="s">
        <v>914</v>
      </c>
    </row>
    <row r="3" spans="1:3" x14ac:dyDescent="0.25">
      <c r="A3" s="220" t="s">
        <v>27</v>
      </c>
      <c r="B3" s="220" t="s">
        <v>28</v>
      </c>
    </row>
    <row r="4" spans="1:3" x14ac:dyDescent="0.25">
      <c r="A4" s="220" t="str">
        <f ca="1">"      &lt;text&gt;&lt;![CDATA["&amp;B4&amp;"]]&gt;&lt;/text&gt;"</f>
        <v xml:space="preserve">      &lt;text&gt;&lt;![CDATA[]]&gt;&lt;/text&gt;</v>
      </c>
      <c r="B4" s="18" t="str">
        <f ca="1">NOMBRE_EN</f>
        <v/>
      </c>
    </row>
    <row r="5" spans="1:3" x14ac:dyDescent="0.25">
      <c r="A5" s="220" t="s">
        <v>29</v>
      </c>
    </row>
    <row r="6" spans="1:3" x14ac:dyDescent="0.25">
      <c r="A6" s="220" t="s">
        <v>30</v>
      </c>
      <c r="B6" s="16" t="s">
        <v>24</v>
      </c>
    </row>
    <row r="7" spans="1:3" x14ac:dyDescent="0.25">
      <c r="A7" s="220" t="str">
        <f ca="1">"      &lt;text&gt;&lt;![CDATA[&lt;p&gt;"&amp;B7&amp;"&lt;/p&gt;]]&gt;&lt;/text&gt;"</f>
        <v xml:space="preserve">      &lt;text&gt;&lt;![CDATA[&lt;p&gt;&lt;/p&gt;]]&gt;&lt;/text&gt;</v>
      </c>
      <c r="B7" s="23" t="str">
        <f ca="1">IF(Centrar_Tabla_EN=TRUE,B8,"")&amp;IMG_EN&amp;IF(IMG_EN="","","&lt;/p&gt;")&amp;ENUNCIADO_EN</f>
        <v/>
      </c>
    </row>
    <row r="8" spans="1:3" x14ac:dyDescent="0.25">
      <c r="A8" s="220" t="s">
        <v>31</v>
      </c>
      <c r="B8" s="16" t="str">
        <f>'XML OM'!B8</f>
        <v>&lt;p style="text-align: center;"&gt;</v>
      </c>
    </row>
    <row r="9" spans="1:3" x14ac:dyDescent="0.25">
      <c r="A9" s="220" t="s">
        <v>32</v>
      </c>
      <c r="B9" s="32" t="s">
        <v>70</v>
      </c>
    </row>
    <row r="10" spans="1:3" x14ac:dyDescent="0.25">
      <c r="A10" s="220" t="str">
        <f>"      &lt;text&gt;&lt;![CDATA[&lt;p&gt;"&amp;B10&amp;"&lt;/p&gt;]]&gt;&lt;/text&gt;"</f>
        <v xml:space="preserve">      &lt;text&gt;&lt;![CDATA[&lt;p&gt;0&lt;/p&gt;]]&gt;&lt;/text&gt;</v>
      </c>
      <c r="B10" s="18">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199">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IF(CONTRASEN_A="","",A15)</f>
        <v/>
      </c>
      <c r="C15" s="220" t="s">
        <v>38</v>
      </c>
    </row>
    <row r="16" spans="1:3" x14ac:dyDescent="0.25">
      <c r="A16" s="437" t="str">
        <f ca="1">"    &lt;responseformat&gt;"&amp;B16&amp;"&lt;/responseformat&gt;"</f>
        <v xml:space="preserve">    &lt;responseformat&gt;editor&lt;/responseformat&gt;</v>
      </c>
      <c r="B16" s="16" t="str">
        <f ca="1">IFERROR(VLOOKUP(RESPUESTA_1_EN,'Formulario EN'!H38:J42,3,0),"editor")</f>
        <v>editor</v>
      </c>
      <c r="C16" s="218"/>
    </row>
    <row r="17" spans="1:4" x14ac:dyDescent="0.25">
      <c r="A17" s="218" t="str">
        <f ca="1">"    &lt;responserequired&gt;"&amp;B17&amp;"&lt;/responserequired&gt;"</f>
        <v xml:space="preserve">    &lt;responserequired&gt;0&lt;/responserequired&gt;</v>
      </c>
      <c r="B17" s="23">
        <f ca="1">IFERROR(VLOOKUP(REQ_TEX_EN,'Formulario EN'!H43:J44,3,0),0)</f>
        <v>0</v>
      </c>
      <c r="C17" s="218"/>
    </row>
    <row r="18" spans="1:4" x14ac:dyDescent="0.25">
      <c r="A18" s="218" t="str">
        <f ca="1">"    &lt;responsefieldlines&gt;"&amp;B18&amp;"&lt;/responsefieldlines&gt;"</f>
        <v xml:space="preserve">    &lt;responsefieldlines&gt;&lt;/responsefieldlines&gt;</v>
      </c>
      <c r="B18" s="18" t="str">
        <f ca="1">TAMA_CAJA_EN</f>
        <v/>
      </c>
      <c r="C18" s="218"/>
    </row>
    <row r="19" spans="1:4" x14ac:dyDescent="0.25">
      <c r="A19" s="218" t="str">
        <f ca="1">"    &lt;attachments&gt;"&amp;B19&amp;"&lt;/attachments&gt;"</f>
        <v xml:space="preserve">    &lt;attachments&gt;1&lt;/attachments&gt;</v>
      </c>
      <c r="B19" s="16">
        <f ca="1">IFERROR(VLOOKUP(ARCH_PERM_EN,'Formulario EN'!H45:J49,3,0),1)</f>
        <v>1</v>
      </c>
      <c r="C19" s="218"/>
    </row>
    <row r="20" spans="1:4" x14ac:dyDescent="0.25">
      <c r="A20" s="218" t="str">
        <f ca="1">"    &lt;attachmentsrequired&gt;"&amp;B20&amp;"&lt;/attachmentsrequired&gt;"</f>
        <v xml:space="preserve">    &lt;attachmentsrequired&gt;1&lt;/attachmentsrequired&gt;</v>
      </c>
      <c r="B20" s="17">
        <f ca="1">IFERROR(VLOOKUP(ARCH_REQ_EN,'Formulario EN'!H50:J53,3,0),1)</f>
        <v>1</v>
      </c>
      <c r="C20" s="218"/>
    </row>
    <row r="21" spans="1:4" x14ac:dyDescent="0.25">
      <c r="A21" s="218" t="s">
        <v>903</v>
      </c>
      <c r="C21" s="218"/>
    </row>
    <row r="22" spans="1:4" x14ac:dyDescent="0.25">
      <c r="A22" s="250" t="str">
        <f ca="1">"      &lt;text&gt;&lt;![CDATA["&amp;B22&amp;"]]&gt;&lt;/text&gt;"</f>
        <v xml:space="preserve">      &lt;text&gt;&lt;![CDATA[]]&gt;&lt;/text&gt;</v>
      </c>
      <c r="B22" s="17" t="str">
        <f ca="1">RETROAL_1_EN</f>
        <v/>
      </c>
      <c r="C22" s="438"/>
      <c r="D22" s="439"/>
    </row>
    <row r="23" spans="1:4" x14ac:dyDescent="0.25">
      <c r="A23" s="218" t="s">
        <v>904</v>
      </c>
      <c r="B23" s="23"/>
      <c r="C23" s="218"/>
    </row>
    <row r="24" spans="1:4" x14ac:dyDescent="0.25">
      <c r="A24" s="218" t="s">
        <v>905</v>
      </c>
      <c r="C24" s="218"/>
    </row>
    <row r="25" spans="1:4" x14ac:dyDescent="0.25">
      <c r="A25" s="220" t="str">
        <f ca="1">"      &lt;text&gt;&lt;![CDATA["&amp;B25&amp;"]]&gt;&lt;/text&gt;"</f>
        <v xml:space="preserve">      &lt;text&gt;&lt;![CDATA[]]&gt;&lt;/text&gt;</v>
      </c>
      <c r="B25" s="17" t="str">
        <f ca="1">PLANT_RESP_EN</f>
        <v/>
      </c>
      <c r="C25" s="218"/>
    </row>
    <row r="26" spans="1:4" x14ac:dyDescent="0.25">
      <c r="A26" s="218" t="s">
        <v>906</v>
      </c>
      <c r="C26" s="218"/>
    </row>
    <row r="28" spans="1:4" x14ac:dyDescent="0.25">
      <c r="A28" s="218"/>
      <c r="B28" s="24"/>
    </row>
  </sheetData>
  <sheetProtection algorithmName="SHA-512" hashValue="CSXEeb7bQms+4DBOCTdl8ZOv7ZDvFCZnLVDULv89cMFEuAwbutwT6to3U8p6PDFUS71Y4lN09QVWLom7R8nEHA==" saltValue="ZDQA/I4pRAsb9MGas+746g=="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activeCell="A3" sqref="A3"/>
    </sheetView>
  </sheetViews>
  <sheetFormatPr baseColWidth="10" defaultColWidth="0" defaultRowHeight="15" x14ac:dyDescent="0.25"/>
  <cols>
    <col min="1" max="1" width="93.85546875" style="220" customWidth="1"/>
    <col min="2" max="2" width="15.7109375" style="16" hidden="1" customWidth="1"/>
    <col min="3" max="3" width="40.7109375" style="220" hidden="1" customWidth="1"/>
    <col min="4" max="4" width="10.85546875" style="220" hidden="1" customWidth="1"/>
    <col min="5" max="6" width="11.42578125" style="218" hidden="1" customWidth="1"/>
    <col min="7" max="7" width="2.7109375" style="218" customWidth="1"/>
    <col min="8" max="16384" width="11.42578125" style="218" hidden="1"/>
  </cols>
  <sheetData>
    <row r="1" spans="1:6" x14ac:dyDescent="0.25">
      <c r="A1" s="220" t="str">
        <f>"&lt;!-- question: "&amp;PREGUNTA_ACTUAL&amp;"  --&gt;"</f>
        <v>&lt;!-- question: 1  --&gt;</v>
      </c>
      <c r="B1" s="18">
        <f ca="1">COUNTA(A1:A27)</f>
        <v>15</v>
      </c>
      <c r="C1" s="218" t="s">
        <v>1073</v>
      </c>
      <c r="D1" s="220" t="s">
        <v>18783</v>
      </c>
    </row>
    <row r="2" spans="1:6" x14ac:dyDescent="0.25">
      <c r="A2" s="223" t="s">
        <v>1021</v>
      </c>
      <c r="B2" s="17" t="s">
        <v>1022</v>
      </c>
      <c r="C2" s="218" t="str">
        <f ca="1">".clozeequalwidth"&amp;D2</f>
        <v>.clozeequalwidth</v>
      </c>
      <c r="D2" s="218" t="str">
        <f ca="1">ANCHO_CL</f>
        <v/>
      </c>
    </row>
    <row r="3" spans="1:6" x14ac:dyDescent="0.25">
      <c r="A3" s="220" t="s">
        <v>27</v>
      </c>
      <c r="B3" s="220" t="s">
        <v>28</v>
      </c>
      <c r="C3" s="218" t="s">
        <v>1070</v>
      </c>
      <c r="D3" s="218"/>
    </row>
    <row r="4" spans="1:6" x14ac:dyDescent="0.25">
      <c r="A4" s="220" t="str">
        <f ca="1">"      &lt;text&gt;&lt;![CDATA["&amp;B4&amp;"]]&gt;&lt;/text&gt;"</f>
        <v xml:space="preserve">      &lt;text&gt;&lt;![CDATA[]]&gt;&lt;/text&gt;</v>
      </c>
      <c r="B4" s="18" t="str">
        <f ca="1">NOMBRE_CL</f>
        <v/>
      </c>
      <c r="C4" s="218" t="str">
        <f ca="1">D2&amp;");
    });
&lt;/script&gt;"</f>
        <v>);
    });
&lt;/script&gt;</v>
      </c>
    </row>
    <row r="5" spans="1:6" x14ac:dyDescent="0.25">
      <c r="A5" s="220" t="s">
        <v>29</v>
      </c>
      <c r="C5" s="220" t="str">
        <f ca="1">D5&amp;E5&amp;F5</f>
        <v>&lt;ol class="clozeequalwidth"&gt;</v>
      </c>
      <c r="D5" s="218" t="s">
        <v>1071</v>
      </c>
      <c r="E5" s="220" t="str">
        <f ca="1">D2</f>
        <v/>
      </c>
      <c r="F5" s="224" t="s">
        <v>1072</v>
      </c>
    </row>
    <row r="6" spans="1:6" x14ac:dyDescent="0.25">
      <c r="A6" s="220" t="s">
        <v>30</v>
      </c>
      <c r="B6" s="16" t="s">
        <v>24</v>
      </c>
      <c r="C6" s="220" t="s">
        <v>18784</v>
      </c>
    </row>
    <row r="7" spans="1:6" x14ac:dyDescent="0.25">
      <c r="A7" s="431" t="str">
        <f ca="1">"      &lt;text&gt;&lt;![CDATA["&amp;C7&amp;B7&amp;IF(D2="","",C6)&amp;"]]&gt;&lt;/text&gt;"</f>
        <v xml:space="preserve">      &lt;text&gt;&lt;![CDATA[&lt;script src="https://ajax.googleapis.com/ajax/libs/jquery/3.6.0/jquery.min.js"&gt;&lt;/script&gt;
&lt;script&gt;
    var defaultWidth = [10, 40];
$(document).ready(function() {
    $(".subquestion input").css("padding-left", "10px");
    $(".subquestion input").css("padding-right", "0px");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]]&gt;&lt;/text&gt;</v>
      </c>
      <c r="B7" s="23" t="str">
        <f ca="1">IF(Centrar_Tabla_CL=TRUE,B8,"")&amp;IMG_CL&amp;IF(IMG_CL="","","&lt;/p&gt;")&amp;ENUNCIADO_CL</f>
        <v/>
      </c>
      <c r="C7" s="220" t="str">
        <f ca="1">IF(D2="",D1,D7)</f>
        <v xml:space="preserve">&lt;script src="https://ajax.googleapis.com/ajax/libs/jquery/3.6.0/jquery.min.js"&gt;&lt;/script&gt;
&lt;script&gt;
    var defaultWidth = [10, 40];
$(document).ready(function() {
    $(".subquestion input").css("padding-left", "10px");
    $(".subquestion input").css("padding-right", "0px");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v>
      </c>
      <c r="D7" s="220" t="str">
        <f ca="1">C1&amp;C2&amp;C3&amp;C4&amp;
C5</f>
        <v>&lt;script src="https://ajax.googleapis.com/ajax/libs/jquery/3.4.1/jquery.min.js"&gt;&lt;/script&gt;
&lt;script&gt;
    $(document).ready(function() {
        $(".clozeequalwidth .form-control.mb-1").attr('size',);
    });
&lt;/script&gt;&lt;ol class="clozeequalwidth"&gt;</v>
      </c>
    </row>
    <row r="8" spans="1:6" x14ac:dyDescent="0.25">
      <c r="A8" s="220" t="s">
        <v>31</v>
      </c>
      <c r="B8" s="16" t="str">
        <f>'XML OM'!B8</f>
        <v>&lt;p style="text-align: center;"&gt;</v>
      </c>
    </row>
    <row r="9" spans="1:6" x14ac:dyDescent="0.25">
      <c r="A9" s="220" t="s">
        <v>32</v>
      </c>
      <c r="B9" s="32" t="s">
        <v>70</v>
      </c>
    </row>
    <row r="10" spans="1:6" x14ac:dyDescent="0.25">
      <c r="A10" s="220" t="str">
        <f>"      &lt;text&gt;&lt;![CDATA[&lt;p&gt;"&amp;B10&amp;"&lt;/p&gt;]]&gt;&lt;/text&gt;"</f>
        <v xml:space="preserve">      &lt;text&gt;&lt;![CDATA[&lt;p&gt;0&lt;/p&gt;]]&gt;&lt;/text&gt;</v>
      </c>
      <c r="B10" s="18">
        <f>Retroalim_GENERAL</f>
        <v>0</v>
      </c>
    </row>
    <row r="11" spans="1:6" x14ac:dyDescent="0.25">
      <c r="A11" s="220" t="s">
        <v>34</v>
      </c>
    </row>
    <row r="12" spans="1:6" x14ac:dyDescent="0.25">
      <c r="A12" s="220" t="str">
        <f>"    &lt;defaultgrade&gt;"&amp;B12&amp;"&lt;/defaultgrade&gt;"</f>
        <v xml:space="preserve">    &lt;defaultgrade&gt;1&lt;/defaultgrade&gt;</v>
      </c>
      <c r="B12" s="20">
        <f>PUNTUACION</f>
        <v>1</v>
      </c>
      <c r="C12" s="220" t="s">
        <v>35</v>
      </c>
    </row>
    <row r="13" spans="1:6" x14ac:dyDescent="0.25">
      <c r="A13" s="220" t="str">
        <f>"    &lt;penalty&gt;"&amp;REPLACE(B13,2,1,".")&amp;"&lt;/penalty&gt;"</f>
        <v xml:space="preserve">    &lt;penalty&gt;0.333333333333333&lt;/penalty&gt;</v>
      </c>
      <c r="B13" s="20">
        <f>PENALIZACION</f>
        <v>0.33333333333333331</v>
      </c>
      <c r="C13" s="220" t="s">
        <v>36</v>
      </c>
    </row>
    <row r="14" spans="1:6" x14ac:dyDescent="0.25">
      <c r="A14" s="220" t="str">
        <f>"    &lt;hidden&gt;"&amp;B14&amp;"&lt;/hidden&gt;"</f>
        <v xml:space="preserve">    &lt;hidden&gt;0&lt;/hidden&gt;</v>
      </c>
      <c r="B14" s="18">
        <f>Oculto</f>
        <v>0</v>
      </c>
      <c r="C14" s="220" t="s">
        <v>37</v>
      </c>
    </row>
    <row r="15" spans="1:6" x14ac:dyDescent="0.25">
      <c r="A15" s="220" t="str">
        <f>"    &lt;idnumber&gt;"&amp;B15&amp;"&lt;/idnumber&gt;"</f>
        <v xml:space="preserve">    &lt;idnumber&gt;&lt;/idnumber&gt;</v>
      </c>
      <c r="B15" s="16" t="str">
        <f>IF(CONTRASEN_A="","",A15)</f>
        <v/>
      </c>
      <c r="C15" s="220" t="s">
        <v>38</v>
      </c>
    </row>
    <row r="16" spans="1:6" x14ac:dyDescent="0.25">
      <c r="B16" s="22"/>
    </row>
    <row r="17" spans="1:2" x14ac:dyDescent="0.25">
      <c r="B17" s="23"/>
    </row>
    <row r="18" spans="1:2" x14ac:dyDescent="0.25">
      <c r="B18" s="18"/>
    </row>
    <row r="19" spans="1:2" x14ac:dyDescent="0.25">
      <c r="B19" s="17"/>
    </row>
    <row r="20" spans="1:2" x14ac:dyDescent="0.25">
      <c r="A20" s="637"/>
      <c r="B20" s="17"/>
    </row>
    <row r="22" spans="1:2" x14ac:dyDescent="0.25">
      <c r="B22" s="22"/>
    </row>
    <row r="23" spans="1:2" x14ac:dyDescent="0.25">
      <c r="B23" s="23"/>
    </row>
    <row r="25" spans="1:2" x14ac:dyDescent="0.25">
      <c r="B25" s="17"/>
    </row>
    <row r="28" spans="1:2" x14ac:dyDescent="0.25">
      <c r="A28" s="218"/>
      <c r="B28" s="24"/>
    </row>
  </sheetData>
  <sheetProtection algorithmName="SHA-512" hashValue="xPvzx9m9naaP36YoU1spO0rS0HqxcRTT0iItBm+uv1WWZuNM3fHsz8qE91JdnBAG1iN8yboKl2j5XAiWJho0ZQ==" saltValue="r4ZUVu5XNkbUynW8YBhsQw==" spinCount="100000" sheet="1" objects="1" scenarios="1" selectLockedCells="1"/>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9"/>
  <sheetViews>
    <sheetView showGridLines="0" showRowColHeaders="0" zoomScale="140" zoomScaleNormal="140" workbookViewId="0">
      <pane ySplit="11" topLeftCell="A13436" activePane="bottomLeft" state="frozen"/>
      <selection activeCell="A4" sqref="A4:XFD105"/>
      <selection pane="bottomLeft" activeCell="A88" sqref="A88:A102"/>
    </sheetView>
  </sheetViews>
  <sheetFormatPr baseColWidth="10" defaultColWidth="0" defaultRowHeight="15" x14ac:dyDescent="0.25"/>
  <cols>
    <col min="1" max="1" width="60.7109375" style="623" customWidth="1"/>
    <col min="2" max="2" width="45.7109375" style="218" customWidth="1"/>
    <col min="3" max="3" width="5.140625" style="218" customWidth="1"/>
    <col min="4" max="5" width="10.42578125" style="218" customWidth="1"/>
    <col min="6" max="6" width="5.42578125" style="218" customWidth="1"/>
    <col min="7" max="7" width="9.140625" style="218" customWidth="1"/>
    <col min="8" max="8" width="11.42578125" style="218" customWidth="1"/>
    <col min="9" max="9" width="2.7109375" style="218" customWidth="1"/>
    <col min="10" max="16384" width="11.42578125" style="218" hidden="1"/>
  </cols>
  <sheetData>
    <row r="1" spans="1:8" ht="15.75" thickBot="1" x14ac:dyDescent="0.3">
      <c r="B1" s="29">
        <f>COUNTA(A:A)+1</f>
        <v>1</v>
      </c>
      <c r="C1" s="423">
        <f>COUNTA(C2:C11)</f>
        <v>8</v>
      </c>
      <c r="D1" s="425" t="s">
        <v>17903</v>
      </c>
      <c r="E1" s="425"/>
      <c r="F1" s="430" t="s">
        <v>17907</v>
      </c>
      <c r="G1" s="29"/>
    </row>
    <row r="2" spans="1:8" x14ac:dyDescent="0.25">
      <c r="B2" s="419" t="s">
        <v>54</v>
      </c>
      <c r="C2" s="582" t="s">
        <v>18709</v>
      </c>
      <c r="D2" s="432" t="s">
        <v>17895</v>
      </c>
      <c r="E2" s="433" t="str">
        <f>FIN_1_1</f>
        <v>&lt;sup&gt;</v>
      </c>
      <c r="F2" s="582" t="s">
        <v>18717</v>
      </c>
      <c r="G2" s="432" t="s">
        <v>17897</v>
      </c>
      <c r="H2" s="432" t="str">
        <f>FIN_1_2</f>
        <v>&lt;/sup&gt;</v>
      </c>
    </row>
    <row r="3" spans="1:8" x14ac:dyDescent="0.25">
      <c r="B3" s="420" t="s">
        <v>55</v>
      </c>
      <c r="C3" s="583" t="s">
        <v>18710</v>
      </c>
      <c r="D3" s="426" t="s">
        <v>17896</v>
      </c>
      <c r="E3" s="422" t="str">
        <f>FIN_2_1</f>
        <v>&lt;sub&gt;</v>
      </c>
      <c r="F3" s="583" t="s">
        <v>18718</v>
      </c>
      <c r="G3" s="426" t="s">
        <v>17898</v>
      </c>
      <c r="H3" s="426" t="str">
        <f>FIN_2_2</f>
        <v>&lt;/sub&gt;</v>
      </c>
    </row>
    <row r="4" spans="1:8" x14ac:dyDescent="0.25">
      <c r="B4" s="420" t="s">
        <v>56</v>
      </c>
      <c r="C4" s="583" t="s">
        <v>18711</v>
      </c>
      <c r="D4" s="426" t="s">
        <v>18115</v>
      </c>
      <c r="E4" s="422" t="str">
        <f>FIN_3_1</f>
        <v>&lt;strong&gt;</v>
      </c>
      <c r="F4" s="583" t="s">
        <v>18719</v>
      </c>
      <c r="G4" s="426" t="s">
        <v>18116</v>
      </c>
      <c r="H4" s="426" t="str">
        <f>FIN_3_2</f>
        <v>&lt;/strong&gt;</v>
      </c>
    </row>
    <row r="5" spans="1:8" x14ac:dyDescent="0.25">
      <c r="B5" s="420" t="s">
        <v>57</v>
      </c>
      <c r="C5" s="583" t="s">
        <v>18712</v>
      </c>
      <c r="D5" s="426" t="s">
        <v>17902</v>
      </c>
      <c r="E5" s="422" t="s">
        <v>115</v>
      </c>
      <c r="F5" s="583" t="s">
        <v>18720</v>
      </c>
      <c r="G5" s="426" t="s">
        <v>17899</v>
      </c>
      <c r="H5" s="426" t="s">
        <v>115</v>
      </c>
    </row>
    <row r="6" spans="1:8" x14ac:dyDescent="0.25">
      <c r="A6" s="624"/>
      <c r="B6" s="421" t="str">
        <f>"      &lt;text&gt;&lt;![CDATA[$course$/top/"&amp;Tit_Categ&amp;IF(Tit_Subcat=FALSE,"","/"&amp;Tit_Subcat)&amp;"]]&gt;&lt;/text&gt;"</f>
        <v xml:space="preserve">      &lt;text&gt;&lt;![CDATA[$course$/top/]]&gt;&lt;/text&gt;</v>
      </c>
      <c r="C6" s="583" t="s">
        <v>18713</v>
      </c>
      <c r="D6" s="426" t="s">
        <v>17900</v>
      </c>
      <c r="E6" s="422" t="s">
        <v>115</v>
      </c>
      <c r="F6" s="583" t="s">
        <v>18721</v>
      </c>
      <c r="G6" s="426" t="s">
        <v>17899</v>
      </c>
      <c r="H6" s="426" t="s">
        <v>115</v>
      </c>
    </row>
    <row r="7" spans="1:8" x14ac:dyDescent="0.25">
      <c r="A7" s="624"/>
      <c r="B7" s="420" t="s">
        <v>58</v>
      </c>
      <c r="C7" s="583" t="s">
        <v>18714</v>
      </c>
      <c r="D7" s="426" t="s">
        <v>17901</v>
      </c>
      <c r="E7" s="422" t="s">
        <v>115</v>
      </c>
      <c r="F7" s="583" t="s">
        <v>18722</v>
      </c>
      <c r="G7" s="426" t="s">
        <v>17899</v>
      </c>
      <c r="H7" s="426" t="s">
        <v>115</v>
      </c>
    </row>
    <row r="8" spans="1:8" x14ac:dyDescent="0.25">
      <c r="A8" s="624"/>
      <c r="B8" s="420" t="s">
        <v>59</v>
      </c>
      <c r="C8" s="583" t="s">
        <v>18715</v>
      </c>
      <c r="D8" s="426" t="str">
        <f>"&lt;span style="&amp;CHAR(34)&amp;"color: #"&amp;CODIGO_COLOR&amp; ";" &amp; CHAR(34) &amp; "&gt;"</f>
        <v>&lt;span style="color: #123456;"&gt;</v>
      </c>
      <c r="E8" s="422" t="s">
        <v>115</v>
      </c>
      <c r="F8" s="583" t="s">
        <v>18723</v>
      </c>
      <c r="G8" s="426" t="s">
        <v>17899</v>
      </c>
      <c r="H8" s="426" t="s">
        <v>115</v>
      </c>
    </row>
    <row r="9" spans="1:8" x14ac:dyDescent="0.25">
      <c r="A9" s="624"/>
      <c r="B9" s="420" t="str">
        <f>"      &lt;text&gt;&lt;![CDATA[&lt;p&gt;"&amp;Des_Categ&amp;IF(Des_Subcat="FALSO","",", "&amp;Des_Subcat)&amp;"&lt;/p&gt;]]&gt;&lt;/text&gt;"</f>
        <v xml:space="preserve">      &lt;text&gt;&lt;![CDATA[&lt;p&gt;, &lt;/p&gt;]]&gt;&lt;/text&gt;</v>
      </c>
      <c r="C9" s="583" t="s">
        <v>18716</v>
      </c>
      <c r="D9" s="426" t="str">
        <f ca="1">IF(INDIRECT("Centrar_Tabla_"&amp;Tipo_Cuestionario_Cod)=TRUE,"&lt;td style="&amp;CHAR(34)&amp;"text-align: center;"&amp;CHAR(34)&amp;"&gt;",C9)</f>
        <v>&lt;td&gt;</v>
      </c>
      <c r="E9" s="422" t="s">
        <v>115</v>
      </c>
      <c r="F9" s="583" t="s">
        <v>17904</v>
      </c>
      <c r="G9" s="426" t="s">
        <v>17904</v>
      </c>
      <c r="H9" s="426" t="s">
        <v>115</v>
      </c>
    </row>
    <row r="10" spans="1:8" x14ac:dyDescent="0.25">
      <c r="A10" s="624"/>
      <c r="B10" s="420" t="s">
        <v>60</v>
      </c>
      <c r="C10" s="418"/>
      <c r="D10" s="426"/>
      <c r="E10" s="422"/>
      <c r="F10" s="418"/>
      <c r="G10" s="426"/>
      <c r="H10" s="426"/>
    </row>
    <row r="11" spans="1:8" ht="15.75" thickBot="1" x14ac:dyDescent="0.3">
      <c r="A11" s="624"/>
      <c r="B11" s="424" t="s">
        <v>61</v>
      </c>
      <c r="C11" s="434"/>
      <c r="D11" s="435"/>
      <c r="E11" s="436"/>
      <c r="F11" s="434"/>
      <c r="G11" s="435"/>
      <c r="H11" s="435"/>
    </row>
    <row r="12" spans="1:8" x14ac:dyDescent="0.25">
      <c r="D12" s="405"/>
      <c r="E12" s="405"/>
      <c r="F12" s="405"/>
      <c r="G12" s="405"/>
    </row>
    <row r="15" spans="1:8" x14ac:dyDescent="0.25">
      <c r="A15" s="625"/>
    </row>
    <row r="18" spans="1:2" x14ac:dyDescent="0.25">
      <c r="A18" s="625"/>
    </row>
    <row r="19" spans="1:2" x14ac:dyDescent="0.25">
      <c r="B19" s="218" t="str">
        <f ca="1">'Datos O2'!$AF$3</f>
        <v/>
      </c>
    </row>
    <row r="28" spans="1:2" x14ac:dyDescent="0.25">
      <c r="A28" s="625"/>
    </row>
    <row r="31" spans="1:2" x14ac:dyDescent="0.25">
      <c r="A31" s="625"/>
    </row>
    <row r="34" spans="1:1" x14ac:dyDescent="0.25">
      <c r="A34" s="625"/>
    </row>
    <row r="37" spans="1:1" x14ac:dyDescent="0.25">
      <c r="A37" s="625"/>
    </row>
    <row r="40" spans="1:1" x14ac:dyDescent="0.25">
      <c r="A40" s="625"/>
    </row>
    <row r="43" spans="1:1" x14ac:dyDescent="0.25">
      <c r="A43" s="625"/>
    </row>
    <row r="50" spans="1:1" x14ac:dyDescent="0.25">
      <c r="A50" s="625"/>
    </row>
    <row r="56" spans="1:1" x14ac:dyDescent="0.25">
      <c r="A56" s="625"/>
    </row>
    <row r="59" spans="1:1" x14ac:dyDescent="0.25">
      <c r="A59" s="625"/>
    </row>
    <row r="62" spans="1:1" x14ac:dyDescent="0.25">
      <c r="A62" s="625"/>
    </row>
    <row r="66" spans="1:1" x14ac:dyDescent="0.25">
      <c r="A66" s="625"/>
    </row>
    <row r="68" spans="1:1" x14ac:dyDescent="0.25">
      <c r="A68" s="625"/>
    </row>
    <row r="75" spans="1:1" x14ac:dyDescent="0.25">
      <c r="A75" s="625"/>
    </row>
    <row r="81" spans="1:1" x14ac:dyDescent="0.25">
      <c r="A81" s="625"/>
    </row>
    <row r="82" spans="1:1" x14ac:dyDescent="0.25">
      <c r="A82" s="625"/>
    </row>
    <row r="84" spans="1:1" x14ac:dyDescent="0.25">
      <c r="A84" s="625"/>
    </row>
    <row r="93" spans="1:1" x14ac:dyDescent="0.25">
      <c r="A93" s="625"/>
    </row>
    <row r="94" spans="1:1" x14ac:dyDescent="0.25">
      <c r="A94" s="625"/>
    </row>
    <row r="98" spans="1:1" x14ac:dyDescent="0.25">
      <c r="A98" s="625"/>
    </row>
    <row r="106" spans="1:1" x14ac:dyDescent="0.25">
      <c r="A106" s="625"/>
    </row>
    <row r="109" spans="1:1" x14ac:dyDescent="0.25">
      <c r="A109" s="625"/>
    </row>
    <row r="112" spans="1:1" x14ac:dyDescent="0.25">
      <c r="A112" s="625"/>
    </row>
    <row r="113" spans="1:1" x14ac:dyDescent="0.25">
      <c r="A113" s="625"/>
    </row>
    <row r="114" spans="1:1" x14ac:dyDescent="0.25">
      <c r="A114" s="625"/>
    </row>
    <row r="118" spans="1:1" x14ac:dyDescent="0.25">
      <c r="A118" s="625"/>
    </row>
    <row r="124" spans="1:1" x14ac:dyDescent="0.25">
      <c r="A124" s="625"/>
    </row>
    <row r="130" spans="1:1" x14ac:dyDescent="0.25">
      <c r="A130" s="625"/>
    </row>
    <row r="131" spans="1:1" x14ac:dyDescent="0.25">
      <c r="A131" s="625"/>
    </row>
    <row r="132" spans="1:1" x14ac:dyDescent="0.25">
      <c r="A132" s="625"/>
    </row>
    <row r="134" spans="1:1" x14ac:dyDescent="0.25">
      <c r="A134" s="625"/>
    </row>
    <row r="136" spans="1:1" x14ac:dyDescent="0.25">
      <c r="A136" s="625"/>
    </row>
    <row r="143" spans="1:1" x14ac:dyDescent="0.25">
      <c r="A143" s="625"/>
    </row>
    <row r="146" spans="1:1" x14ac:dyDescent="0.25">
      <c r="A146" s="625"/>
    </row>
    <row r="151" spans="1:1" x14ac:dyDescent="0.25">
      <c r="A151" s="625"/>
    </row>
    <row r="156" spans="1:1" x14ac:dyDescent="0.25">
      <c r="A156" s="625"/>
    </row>
    <row r="159" spans="1:1" x14ac:dyDescent="0.25">
      <c r="A159" s="625"/>
    </row>
    <row r="162" spans="1:1" x14ac:dyDescent="0.25">
      <c r="A162" s="625"/>
    </row>
    <row r="168" spans="1:1" x14ac:dyDescent="0.25">
      <c r="A168" s="625"/>
    </row>
    <row r="170" spans="1:1" x14ac:dyDescent="0.25">
      <c r="A170" s="625"/>
    </row>
    <row r="178" spans="1:1" x14ac:dyDescent="0.25">
      <c r="A178" s="625"/>
    </row>
    <row r="181" spans="1:1" x14ac:dyDescent="0.25">
      <c r="A181" s="625"/>
    </row>
    <row r="184" spans="1:1" x14ac:dyDescent="0.25">
      <c r="A184" s="625"/>
    </row>
    <row r="189" spans="1:1" x14ac:dyDescent="0.25">
      <c r="A189" s="625"/>
    </row>
    <row r="193" spans="1:1" x14ac:dyDescent="0.25">
      <c r="A193" s="625"/>
    </row>
    <row r="194" spans="1:1" x14ac:dyDescent="0.25">
      <c r="A194" s="625"/>
    </row>
    <row r="206" spans="1:1" x14ac:dyDescent="0.25">
      <c r="A206" s="625"/>
    </row>
    <row r="208" spans="1:1" x14ac:dyDescent="0.25">
      <c r="A208" s="625"/>
    </row>
    <row r="209" spans="1:1" x14ac:dyDescent="0.25">
      <c r="A209" s="625"/>
    </row>
    <row r="210" spans="1:1" x14ac:dyDescent="0.25">
      <c r="A210" s="625"/>
    </row>
    <row r="218" spans="1:1" x14ac:dyDescent="0.25">
      <c r="A218" s="625"/>
    </row>
    <row r="226" spans="1:1" x14ac:dyDescent="0.25">
      <c r="A226" s="625"/>
    </row>
    <row r="227" spans="1:1" x14ac:dyDescent="0.25">
      <c r="A227" s="625"/>
    </row>
    <row r="231" spans="1:1" x14ac:dyDescent="0.25">
      <c r="A231" s="625"/>
    </row>
    <row r="234" spans="1:1" x14ac:dyDescent="0.25">
      <c r="A234" s="625"/>
    </row>
    <row r="242" spans="1:1" x14ac:dyDescent="0.25">
      <c r="A242" s="625"/>
    </row>
    <row r="243" spans="1:1" x14ac:dyDescent="0.25">
      <c r="A243" s="625"/>
    </row>
    <row r="246" spans="1:1" x14ac:dyDescent="0.25">
      <c r="A246" s="625"/>
    </row>
    <row r="256" spans="1:1" x14ac:dyDescent="0.25">
      <c r="A256" s="625"/>
    </row>
    <row r="258" spans="1:1" x14ac:dyDescent="0.25">
      <c r="A258" s="625"/>
    </row>
    <row r="259" spans="1:1" x14ac:dyDescent="0.25">
      <c r="A259" s="625"/>
    </row>
    <row r="265" spans="1:1" x14ac:dyDescent="0.25">
      <c r="A265" s="625"/>
    </row>
    <row r="268" spans="1:1" x14ac:dyDescent="0.25">
      <c r="A268" s="625"/>
    </row>
    <row r="274" spans="1:1" x14ac:dyDescent="0.25">
      <c r="A274" s="625"/>
    </row>
    <row r="281" spans="1:1" x14ac:dyDescent="0.25">
      <c r="A281" s="625"/>
    </row>
    <row r="284" spans="1:1" x14ac:dyDescent="0.25">
      <c r="A284" s="625"/>
    </row>
    <row r="290" spans="1:1" x14ac:dyDescent="0.25">
      <c r="A290" s="625"/>
    </row>
    <row r="293" spans="1:1" x14ac:dyDescent="0.25">
      <c r="A293" s="625"/>
    </row>
    <row r="303" spans="1:1" x14ac:dyDescent="0.25">
      <c r="A303" s="625"/>
    </row>
    <row r="306" spans="1:1" x14ac:dyDescent="0.25">
      <c r="A306" s="625"/>
    </row>
    <row r="309" spans="1:1" x14ac:dyDescent="0.25">
      <c r="A309" s="625"/>
    </row>
    <row r="318" spans="1:1" x14ac:dyDescent="0.25">
      <c r="A318" s="625"/>
    </row>
    <row r="322" spans="1:1" x14ac:dyDescent="0.25">
      <c r="A322" s="625"/>
    </row>
    <row r="331" spans="1:1" x14ac:dyDescent="0.25">
      <c r="A331" s="625"/>
    </row>
    <row r="334" spans="1:1" x14ac:dyDescent="0.25">
      <c r="A334" s="625"/>
    </row>
    <row r="338" spans="1:1" x14ac:dyDescent="0.25">
      <c r="A338" s="625"/>
    </row>
    <row r="341" spans="1:1" x14ac:dyDescent="0.25">
      <c r="A341" s="625"/>
    </row>
    <row r="343" spans="1:1" x14ac:dyDescent="0.25">
      <c r="A343" s="625"/>
    </row>
    <row r="354" spans="1:1" x14ac:dyDescent="0.25">
      <c r="A354" s="625"/>
    </row>
    <row r="356" spans="1:1" x14ac:dyDescent="0.25">
      <c r="A356" s="625"/>
    </row>
    <row r="359" spans="1:1" x14ac:dyDescent="0.25">
      <c r="A359" s="625"/>
    </row>
    <row r="360" spans="1:1" x14ac:dyDescent="0.25">
      <c r="A360" s="625"/>
    </row>
    <row r="368" spans="1:1" x14ac:dyDescent="0.25">
      <c r="A368" s="625"/>
    </row>
    <row r="370" spans="1:1" x14ac:dyDescent="0.25">
      <c r="A370" s="625"/>
    </row>
    <row r="379" spans="1:1" x14ac:dyDescent="0.25">
      <c r="A379" s="625"/>
    </row>
    <row r="381" spans="1:1" x14ac:dyDescent="0.25">
      <c r="A381" s="625"/>
    </row>
    <row r="384" spans="1:1" x14ac:dyDescent="0.25">
      <c r="A384" s="625"/>
    </row>
    <row r="386" spans="1:1" x14ac:dyDescent="0.25">
      <c r="A386" s="625"/>
    </row>
    <row r="393" spans="1:1" x14ac:dyDescent="0.25">
      <c r="A393" s="625"/>
    </row>
    <row r="398" spans="1:1" x14ac:dyDescent="0.25">
      <c r="A398" s="625"/>
    </row>
    <row r="402" spans="1:1" x14ac:dyDescent="0.25">
      <c r="A402" s="625"/>
    </row>
    <row r="406" spans="1:1" x14ac:dyDescent="0.25">
      <c r="A406" s="625"/>
    </row>
    <row r="409" spans="1:1" x14ac:dyDescent="0.25">
      <c r="A409" s="625"/>
    </row>
    <row r="417" spans="1:1" x14ac:dyDescent="0.25">
      <c r="A417" s="625"/>
    </row>
    <row r="418" spans="1:1" x14ac:dyDescent="0.25">
      <c r="A418" s="625"/>
    </row>
    <row r="431" spans="1:1" x14ac:dyDescent="0.25">
      <c r="A431" s="625"/>
    </row>
    <row r="434" spans="1:1" x14ac:dyDescent="0.25">
      <c r="A434" s="625"/>
    </row>
    <row r="436" spans="1:1" x14ac:dyDescent="0.25">
      <c r="A436" s="625"/>
    </row>
    <row r="443" spans="1:1" x14ac:dyDescent="0.25">
      <c r="A443" s="625"/>
    </row>
    <row r="450" spans="1:1" x14ac:dyDescent="0.25">
      <c r="A450" s="625"/>
    </row>
    <row r="455" spans="1:1" x14ac:dyDescent="0.25">
      <c r="A455" s="625"/>
    </row>
    <row r="456" spans="1:1" x14ac:dyDescent="0.25">
      <c r="A456" s="625"/>
    </row>
    <row r="459" spans="1:1" x14ac:dyDescent="0.25">
      <c r="A459" s="625"/>
    </row>
    <row r="466" spans="1:1" x14ac:dyDescent="0.25">
      <c r="A466" s="625"/>
    </row>
    <row r="468" spans="1:1" x14ac:dyDescent="0.25">
      <c r="A468" s="625"/>
    </row>
    <row r="474" spans="1:1" x14ac:dyDescent="0.25">
      <c r="A474" s="625"/>
    </row>
    <row r="481" spans="1:1" x14ac:dyDescent="0.25">
      <c r="A481" s="625"/>
    </row>
    <row r="482" spans="1:1" x14ac:dyDescent="0.25">
      <c r="A482" s="625"/>
    </row>
    <row r="484" spans="1:1" x14ac:dyDescent="0.25">
      <c r="A484" s="625"/>
    </row>
    <row r="493" spans="1:1" x14ac:dyDescent="0.25">
      <c r="A493" s="625"/>
    </row>
    <row r="498" spans="1:1" x14ac:dyDescent="0.25">
      <c r="A498" s="625"/>
    </row>
    <row r="506" spans="1:1" x14ac:dyDescent="0.25">
      <c r="A506" s="625"/>
    </row>
    <row r="509" spans="1:1" x14ac:dyDescent="0.25">
      <c r="A509" s="625"/>
    </row>
    <row r="512" spans="1:1" x14ac:dyDescent="0.25">
      <c r="A512" s="625"/>
    </row>
    <row r="514" spans="1:1" x14ac:dyDescent="0.25">
      <c r="A514" s="625"/>
    </row>
    <row r="518" spans="1:1" x14ac:dyDescent="0.25">
      <c r="A518" s="625"/>
    </row>
    <row r="530" spans="1:1" x14ac:dyDescent="0.25">
      <c r="A530" s="625"/>
    </row>
    <row r="531" spans="1:1" x14ac:dyDescent="0.25">
      <c r="A531" s="625"/>
    </row>
    <row r="534" spans="1:1" x14ac:dyDescent="0.25">
      <c r="A534" s="625"/>
    </row>
    <row r="539" spans="1:1" x14ac:dyDescent="0.25">
      <c r="A539" s="625"/>
    </row>
    <row r="543" spans="1:1" x14ac:dyDescent="0.25">
      <c r="A543" s="625"/>
    </row>
    <row r="545" spans="1:1" x14ac:dyDescent="0.25">
      <c r="A545" s="625"/>
    </row>
    <row r="546" spans="1:1" x14ac:dyDescent="0.25">
      <c r="A546" s="625"/>
    </row>
    <row r="550" spans="1:1" x14ac:dyDescent="0.25">
      <c r="A550" s="625"/>
    </row>
    <row r="551" spans="1:1" x14ac:dyDescent="0.25">
      <c r="A551" s="625"/>
    </row>
    <row r="556" spans="1:1" x14ac:dyDescent="0.25">
      <c r="A556" s="625"/>
    </row>
    <row r="557" spans="1:1" x14ac:dyDescent="0.25">
      <c r="A557" s="625"/>
    </row>
    <row r="559" spans="1:1" x14ac:dyDescent="0.25">
      <c r="A559" s="625"/>
    </row>
    <row r="562" spans="1:1" x14ac:dyDescent="0.25">
      <c r="A562" s="625"/>
    </row>
    <row r="568" spans="1:1" x14ac:dyDescent="0.25">
      <c r="A568" s="625"/>
    </row>
    <row r="569" spans="1:1" x14ac:dyDescent="0.25">
      <c r="A569" s="625"/>
    </row>
    <row r="578" spans="1:1" x14ac:dyDescent="0.25">
      <c r="A578" s="625"/>
    </row>
    <row r="581" spans="1:1" x14ac:dyDescent="0.25">
      <c r="A581" s="625"/>
    </row>
    <row r="584" spans="1:1" x14ac:dyDescent="0.25">
      <c r="A584" s="625"/>
    </row>
    <row r="593" spans="1:1" x14ac:dyDescent="0.25">
      <c r="A593" s="625"/>
    </row>
    <row r="594" spans="1:1" x14ac:dyDescent="0.25">
      <c r="A594" s="625"/>
    </row>
    <row r="606" spans="1:1" x14ac:dyDescent="0.25">
      <c r="A606" s="625"/>
    </row>
    <row r="609" spans="1:1" x14ac:dyDescent="0.25">
      <c r="A609" s="625"/>
    </row>
    <row r="610" spans="1:1" x14ac:dyDescent="0.25">
      <c r="A610" s="625"/>
    </row>
    <row r="618" spans="1:1" x14ac:dyDescent="0.25">
      <c r="A618" s="625"/>
    </row>
    <row r="626" spans="1:1" x14ac:dyDescent="0.25">
      <c r="A626" s="625"/>
    </row>
    <row r="631" spans="1:1" x14ac:dyDescent="0.25">
      <c r="A631" s="625"/>
    </row>
    <row r="634" spans="1:1" x14ac:dyDescent="0.25">
      <c r="A634" s="625"/>
    </row>
    <row r="642" spans="1:1" x14ac:dyDescent="0.25">
      <c r="A642" s="625"/>
    </row>
    <row r="643" spans="1:1" x14ac:dyDescent="0.25">
      <c r="A643" s="625"/>
    </row>
    <row r="656" spans="1:1" x14ac:dyDescent="0.25">
      <c r="A656" s="625"/>
    </row>
    <row r="658" spans="1:1" x14ac:dyDescent="0.25">
      <c r="A658" s="625"/>
    </row>
    <row r="659" spans="1:1" x14ac:dyDescent="0.25">
      <c r="A659" s="625"/>
    </row>
    <row r="668" spans="1:1" x14ac:dyDescent="0.25">
      <c r="A668" s="625"/>
    </row>
    <row r="674" spans="1:1" x14ac:dyDescent="0.25">
      <c r="A674" s="625"/>
    </row>
    <row r="681" spans="1:1" x14ac:dyDescent="0.25">
      <c r="A681" s="625"/>
    </row>
    <row r="684" spans="1:1" x14ac:dyDescent="0.25">
      <c r="A684" s="625"/>
    </row>
    <row r="690" spans="1:1" x14ac:dyDescent="0.25">
      <c r="A690" s="625"/>
    </row>
    <row r="693" spans="1:1" x14ac:dyDescent="0.25">
      <c r="A693" s="625"/>
    </row>
    <row r="706" spans="1:1" x14ac:dyDescent="0.25">
      <c r="A706" s="625"/>
    </row>
    <row r="709" spans="1:1" x14ac:dyDescent="0.25">
      <c r="A709" s="625"/>
    </row>
    <row r="718" spans="1:1" x14ac:dyDescent="0.25">
      <c r="A718" s="625"/>
    </row>
    <row r="722" spans="1:1" x14ac:dyDescent="0.25">
      <c r="A722" s="625"/>
    </row>
    <row r="731" spans="1:1" x14ac:dyDescent="0.25">
      <c r="A731" s="625"/>
    </row>
    <row r="734" spans="1:1" x14ac:dyDescent="0.25">
      <c r="A734" s="625"/>
    </row>
    <row r="738" spans="1:1" x14ac:dyDescent="0.25">
      <c r="A738" s="625"/>
    </row>
    <row r="743" spans="1:1" x14ac:dyDescent="0.25">
      <c r="A743" s="625"/>
    </row>
    <row r="754" spans="1:1" x14ac:dyDescent="0.25">
      <c r="A754" s="625"/>
    </row>
    <row r="756" spans="1:1" x14ac:dyDescent="0.25">
      <c r="A756" s="625"/>
    </row>
    <row r="759" spans="1:1" x14ac:dyDescent="0.25">
      <c r="A759" s="625"/>
    </row>
    <row r="770" spans="1:1" x14ac:dyDescent="0.25">
      <c r="A770" s="625"/>
    </row>
    <row r="777" spans="1:1" x14ac:dyDescent="0.25">
      <c r="A777" s="625"/>
    </row>
    <row r="783" spans="1:1" x14ac:dyDescent="0.25">
      <c r="A783" s="625"/>
    </row>
    <row r="786" spans="1:1" x14ac:dyDescent="0.25">
      <c r="A786" s="625"/>
    </row>
    <row r="789" spans="1:1" x14ac:dyDescent="0.25">
      <c r="A789" s="625"/>
    </row>
    <row r="795" spans="1:1" x14ac:dyDescent="0.25">
      <c r="A795" s="625"/>
    </row>
    <row r="802" spans="1:1" x14ac:dyDescent="0.25">
      <c r="A802" s="625"/>
    </row>
    <row r="936" spans="1:1" x14ac:dyDescent="0.25">
      <c r="A936" s="625"/>
    </row>
    <row r="942" spans="1:1" x14ac:dyDescent="0.25">
      <c r="A942" s="625"/>
    </row>
    <row r="948" spans="1:1" x14ac:dyDescent="0.25">
      <c r="A948" s="625"/>
    </row>
    <row r="954" spans="1:1" x14ac:dyDescent="0.25">
      <c r="A954" s="625"/>
    </row>
    <row r="1087" spans="1:1" x14ac:dyDescent="0.25">
      <c r="A1087" s="625"/>
    </row>
    <row r="1103" spans="1:1" x14ac:dyDescent="0.25">
      <c r="A1103" s="625"/>
    </row>
    <row r="1119" spans="1:1" x14ac:dyDescent="0.25">
      <c r="A1119" s="625"/>
    </row>
    <row r="1135" spans="1:1" x14ac:dyDescent="0.25">
      <c r="A1135" s="625"/>
    </row>
    <row r="1167" spans="1:1" x14ac:dyDescent="0.25">
      <c r="A1167" s="625"/>
    </row>
    <row r="1183" spans="1:1" x14ac:dyDescent="0.25">
      <c r="A1183" s="625"/>
    </row>
    <row r="1199" spans="1:1" x14ac:dyDescent="0.25">
      <c r="A1199" s="625"/>
    </row>
    <row r="1292" spans="1:1" x14ac:dyDescent="0.25">
      <c r="A1292" s="625"/>
    </row>
    <row r="1298" spans="1:1" x14ac:dyDescent="0.25">
      <c r="A1298" s="625"/>
    </row>
    <row r="1304" spans="1:1" x14ac:dyDescent="0.25">
      <c r="A1304" s="625"/>
    </row>
    <row r="1310" spans="1:1" x14ac:dyDescent="0.25">
      <c r="A1310" s="625"/>
    </row>
    <row r="1316" spans="1:1" x14ac:dyDescent="0.25">
      <c r="A1316" s="625"/>
    </row>
    <row r="1484" spans="1:1" x14ac:dyDescent="0.25">
      <c r="A1484" s="625"/>
    </row>
    <row r="1490" spans="1:1" x14ac:dyDescent="0.25">
      <c r="A1490" s="625"/>
    </row>
    <row r="1496" spans="1:1" x14ac:dyDescent="0.25">
      <c r="A1496" s="625"/>
    </row>
    <row r="1502" spans="1:1" x14ac:dyDescent="0.25">
      <c r="A1502" s="625"/>
    </row>
    <row r="1643" spans="1:1" x14ac:dyDescent="0.25">
      <c r="A1643" s="625"/>
    </row>
    <row r="1649" spans="1:1" x14ac:dyDescent="0.25">
      <c r="A1649" s="625"/>
    </row>
    <row r="1655" spans="1:1" x14ac:dyDescent="0.25">
      <c r="A1655" s="625"/>
    </row>
    <row r="1661" spans="1:1" x14ac:dyDescent="0.25">
      <c r="A1661" s="625"/>
    </row>
    <row r="1791" spans="1:1" x14ac:dyDescent="0.25">
      <c r="A1791" s="625"/>
    </row>
    <row r="1807" spans="1:1" x14ac:dyDescent="0.25">
      <c r="A1807" s="625"/>
    </row>
    <row r="1823" spans="1:1" x14ac:dyDescent="0.25">
      <c r="A1823" s="625"/>
    </row>
    <row r="1839" spans="1:1" x14ac:dyDescent="0.25">
      <c r="A1839" s="625"/>
    </row>
    <row r="1855" spans="1:1" x14ac:dyDescent="0.25">
      <c r="A1855" s="625"/>
    </row>
    <row r="2131" spans="1:1" x14ac:dyDescent="0.25">
      <c r="A2131" s="625"/>
    </row>
    <row r="2150" spans="1:1" x14ac:dyDescent="0.25">
      <c r="A2150" s="625"/>
    </row>
    <row r="2169" spans="1:1" x14ac:dyDescent="0.25">
      <c r="A2169" s="625"/>
    </row>
    <row r="2188" spans="1:1" x14ac:dyDescent="0.25">
      <c r="A2188" s="625"/>
    </row>
    <row r="2207" spans="1:1" x14ac:dyDescent="0.25">
      <c r="A2207" s="625"/>
    </row>
    <row r="2226" spans="1:1" x14ac:dyDescent="0.25">
      <c r="A2226" s="625"/>
    </row>
    <row r="2245" spans="1:1" x14ac:dyDescent="0.25">
      <c r="A2245" s="625"/>
    </row>
    <row r="2264" spans="1:1" x14ac:dyDescent="0.25">
      <c r="A2264" s="625"/>
    </row>
    <row r="2283" spans="1:1" x14ac:dyDescent="0.25">
      <c r="A2283" s="625"/>
    </row>
    <row r="2302" spans="1:1" x14ac:dyDescent="0.25">
      <c r="A2302" s="625"/>
    </row>
    <row r="2321" spans="1:1" x14ac:dyDescent="0.25">
      <c r="A2321" s="625"/>
    </row>
    <row r="2340" spans="1:1" x14ac:dyDescent="0.25">
      <c r="A2340" s="625"/>
    </row>
    <row r="2359" spans="1:1" x14ac:dyDescent="0.25">
      <c r="A2359" s="625"/>
    </row>
    <row r="2378" spans="1:1" x14ac:dyDescent="0.25">
      <c r="A2378" s="625"/>
    </row>
    <row r="2397" spans="1:1" x14ac:dyDescent="0.25">
      <c r="A2397" s="625"/>
    </row>
    <row r="2416" spans="1:1" x14ac:dyDescent="0.25">
      <c r="A2416" s="625"/>
    </row>
    <row r="2435" spans="1:1" x14ac:dyDescent="0.25">
      <c r="A2435" s="625"/>
    </row>
    <row r="2454" spans="1:1" x14ac:dyDescent="0.25">
      <c r="A2454" s="625"/>
    </row>
    <row r="2473" spans="1:1" x14ac:dyDescent="0.25">
      <c r="A2473" s="625"/>
    </row>
    <row r="2492" spans="1:1" x14ac:dyDescent="0.25">
      <c r="A2492" s="625"/>
    </row>
    <row r="2511" spans="1:1" x14ac:dyDescent="0.25">
      <c r="A2511" s="625"/>
    </row>
    <row r="2530" spans="1:1" x14ac:dyDescent="0.25">
      <c r="A2530" s="625"/>
    </row>
    <row r="2549" spans="1:1" x14ac:dyDescent="0.25">
      <c r="A2549" s="625"/>
    </row>
    <row r="2568" spans="1:1" x14ac:dyDescent="0.25">
      <c r="A2568" s="625"/>
    </row>
    <row r="2587" spans="1:1" x14ac:dyDescent="0.25">
      <c r="A2587" s="625"/>
    </row>
    <row r="2606" spans="1:1" x14ac:dyDescent="0.25">
      <c r="A2606" s="625"/>
    </row>
    <row r="2625" spans="1:1" x14ac:dyDescent="0.25">
      <c r="A2625" s="625"/>
    </row>
    <row r="2644" spans="1:1" x14ac:dyDescent="0.25">
      <c r="A2644" s="625"/>
    </row>
    <row r="2663" spans="1:1" x14ac:dyDescent="0.25">
      <c r="A2663" s="625"/>
    </row>
    <row r="2682" spans="1:1" x14ac:dyDescent="0.25">
      <c r="A2682" s="625"/>
    </row>
    <row r="2701" spans="1:1" x14ac:dyDescent="0.25">
      <c r="A2701" s="625"/>
    </row>
    <row r="2714" spans="1:1" x14ac:dyDescent="0.25">
      <c r="A2714" s="625"/>
    </row>
    <row r="2717" spans="1:1" x14ac:dyDescent="0.25">
      <c r="A2717" s="625"/>
    </row>
    <row r="2726" spans="1:1" x14ac:dyDescent="0.25">
      <c r="A2726" s="625"/>
    </row>
    <row r="2739" spans="1:1" x14ac:dyDescent="0.25">
      <c r="A2739" s="625"/>
    </row>
    <row r="2742" spans="1:1" x14ac:dyDescent="0.25">
      <c r="A2742" s="625"/>
    </row>
    <row r="2751" spans="1:1" x14ac:dyDescent="0.25">
      <c r="A2751" s="625"/>
    </row>
    <row r="2764" spans="1:1" x14ac:dyDescent="0.25">
      <c r="A2764" s="625"/>
    </row>
    <row r="2767" spans="1:1" x14ac:dyDescent="0.25">
      <c r="A2767" s="625"/>
    </row>
    <row r="2776" spans="1:1" x14ac:dyDescent="0.25">
      <c r="A2776" s="625"/>
    </row>
    <row r="2789" spans="1:1" x14ac:dyDescent="0.25">
      <c r="A2789" s="625"/>
    </row>
    <row r="2792" spans="1:1" x14ac:dyDescent="0.25">
      <c r="A2792" s="625"/>
    </row>
    <row r="2801" spans="1:1" x14ac:dyDescent="0.25">
      <c r="A2801" s="625"/>
    </row>
    <row r="2814" spans="1:1" x14ac:dyDescent="0.25">
      <c r="A2814" s="625"/>
    </row>
    <row r="2817" spans="1:1" x14ac:dyDescent="0.25">
      <c r="A2817" s="625"/>
    </row>
    <row r="2819" spans="1:1" x14ac:dyDescent="0.25">
      <c r="A2819" s="625"/>
    </row>
    <row r="2826" spans="1:1" x14ac:dyDescent="0.25">
      <c r="A2826" s="625"/>
    </row>
    <row r="2835" spans="1:1" x14ac:dyDescent="0.25">
      <c r="A2835" s="625"/>
    </row>
    <row r="2839" spans="1:1" x14ac:dyDescent="0.25">
      <c r="A2839" s="625"/>
    </row>
    <row r="2842" spans="1:1" x14ac:dyDescent="0.25">
      <c r="A2842" s="625"/>
    </row>
    <row r="2851" spans="1:1" x14ac:dyDescent="0.25">
      <c r="A2851" s="625"/>
    </row>
    <row r="2864" spans="1:1" x14ac:dyDescent="0.25">
      <c r="A2864" s="625"/>
    </row>
    <row r="2867" spans="1:1" x14ac:dyDescent="0.25">
      <c r="A2867" s="625"/>
    </row>
    <row r="2876" spans="1:1" x14ac:dyDescent="0.25">
      <c r="A2876" s="625"/>
    </row>
    <row r="2883" spans="1:1" x14ac:dyDescent="0.25">
      <c r="A2883" s="625"/>
    </row>
    <row r="2889" spans="1:1" x14ac:dyDescent="0.25">
      <c r="A2889" s="625"/>
    </row>
    <row r="2892" spans="1:1" x14ac:dyDescent="0.25">
      <c r="A2892" s="625"/>
    </row>
    <row r="2901" spans="1:1" x14ac:dyDescent="0.25">
      <c r="A2901" s="625"/>
    </row>
    <row r="2914" spans="1:1" x14ac:dyDescent="0.25">
      <c r="A2914" s="625"/>
    </row>
    <row r="2917" spans="1:1" x14ac:dyDescent="0.25">
      <c r="A2917" s="625"/>
    </row>
    <row r="2926" spans="1:1" x14ac:dyDescent="0.25">
      <c r="A2926" s="625"/>
    </row>
    <row r="2939" spans="1:1" x14ac:dyDescent="0.25">
      <c r="A2939" s="625"/>
    </row>
    <row r="2942" spans="1:1" x14ac:dyDescent="0.25">
      <c r="A2942" s="625"/>
    </row>
    <row r="2951" spans="1:1" x14ac:dyDescent="0.25">
      <c r="A2951" s="625"/>
    </row>
    <row r="2964" spans="1:1" x14ac:dyDescent="0.25">
      <c r="A2964" s="625"/>
    </row>
    <row r="2967" spans="1:1" x14ac:dyDescent="0.25">
      <c r="A2967" s="625"/>
    </row>
    <row r="2976" spans="1:1" x14ac:dyDescent="0.25">
      <c r="A2976" s="625"/>
    </row>
    <row r="2989" spans="1:1" x14ac:dyDescent="0.25">
      <c r="A2989" s="625"/>
    </row>
    <row r="2992" spans="1:1" x14ac:dyDescent="0.25">
      <c r="A2992" s="625"/>
    </row>
    <row r="3001" spans="1:1" x14ac:dyDescent="0.25">
      <c r="A3001" s="625"/>
    </row>
    <row r="3014" spans="1:1" x14ac:dyDescent="0.25">
      <c r="A3014" s="625"/>
    </row>
    <row r="3017" spans="1:1" x14ac:dyDescent="0.25">
      <c r="A3017" s="625"/>
    </row>
    <row r="3026" spans="1:1" x14ac:dyDescent="0.25">
      <c r="A3026" s="625"/>
    </row>
    <row r="3039" spans="1:1" x14ac:dyDescent="0.25">
      <c r="A3039" s="625"/>
    </row>
    <row r="3042" spans="1:1" x14ac:dyDescent="0.25">
      <c r="A3042" s="625"/>
    </row>
    <row r="3051" spans="1:1" x14ac:dyDescent="0.25">
      <c r="A3051" s="625"/>
    </row>
    <row r="3064" spans="1:1" x14ac:dyDescent="0.25">
      <c r="A3064" s="625"/>
    </row>
    <row r="3067" spans="1:1" x14ac:dyDescent="0.25">
      <c r="A3067" s="625"/>
    </row>
    <row r="3076" spans="1:1" x14ac:dyDescent="0.25">
      <c r="A3076" s="625"/>
    </row>
    <row r="3089" spans="1:1" x14ac:dyDescent="0.25">
      <c r="A3089" s="625"/>
    </row>
    <row r="3092" spans="1:1" x14ac:dyDescent="0.25">
      <c r="A3092" s="625"/>
    </row>
    <row r="3101" spans="1:1" x14ac:dyDescent="0.25">
      <c r="A3101" s="625"/>
    </row>
    <row r="3114" spans="1:1" x14ac:dyDescent="0.25">
      <c r="A3114" s="625"/>
    </row>
    <row r="3117" spans="1:1" x14ac:dyDescent="0.25">
      <c r="A3117" s="625"/>
    </row>
    <row r="3126" spans="1:1" x14ac:dyDescent="0.25">
      <c r="A3126" s="625"/>
    </row>
    <row r="3139" spans="1:1" x14ac:dyDescent="0.25">
      <c r="A3139" s="625"/>
    </row>
    <row r="3142" spans="1:1" x14ac:dyDescent="0.25">
      <c r="A3142" s="625"/>
    </row>
    <row r="3151" spans="1:1" x14ac:dyDescent="0.25">
      <c r="A3151" s="625"/>
    </row>
    <row r="3164" spans="1:1" x14ac:dyDescent="0.25">
      <c r="A3164" s="625"/>
    </row>
    <row r="3167" spans="1:1" x14ac:dyDescent="0.25">
      <c r="A3167" s="625"/>
    </row>
    <row r="3176" spans="1:1" x14ac:dyDescent="0.25">
      <c r="A3176" s="625"/>
    </row>
    <row r="3189" spans="1:1" x14ac:dyDescent="0.25">
      <c r="A3189" s="625"/>
    </row>
    <row r="3192" spans="1:1" x14ac:dyDescent="0.25">
      <c r="A3192" s="625"/>
    </row>
    <row r="3201" spans="1:1" x14ac:dyDescent="0.25">
      <c r="A3201" s="625"/>
    </row>
    <row r="3214" spans="1:1" x14ac:dyDescent="0.25">
      <c r="A3214" s="625"/>
    </row>
    <row r="3217" spans="1:1" x14ac:dyDescent="0.25">
      <c r="A3217" s="625"/>
    </row>
    <row r="3226" spans="1:1" x14ac:dyDescent="0.25">
      <c r="A3226" s="625"/>
    </row>
    <row r="3239" spans="1:1" x14ac:dyDescent="0.25">
      <c r="A3239" s="625"/>
    </row>
    <row r="3242" spans="1:1" x14ac:dyDescent="0.25">
      <c r="A3242" s="625"/>
    </row>
    <row r="3251" spans="1:1" x14ac:dyDescent="0.25">
      <c r="A3251" s="625"/>
    </row>
    <row r="3264" spans="1:1" x14ac:dyDescent="0.25">
      <c r="A3264" s="625"/>
    </row>
    <row r="3267" spans="1:1" x14ac:dyDescent="0.25">
      <c r="A3267" s="625"/>
    </row>
    <row r="3276" spans="1:1" x14ac:dyDescent="0.25">
      <c r="A3276" s="625"/>
    </row>
    <row r="3289" spans="1:1" x14ac:dyDescent="0.25">
      <c r="A3289" s="625"/>
    </row>
    <row r="3292" spans="1:1" x14ac:dyDescent="0.25">
      <c r="A3292" s="625"/>
    </row>
    <row r="3301" spans="1:1" x14ac:dyDescent="0.25">
      <c r="A3301" s="625"/>
    </row>
    <row r="3314" spans="1:1" x14ac:dyDescent="0.25">
      <c r="A3314" s="625"/>
    </row>
    <row r="3317" spans="1:1" x14ac:dyDescent="0.25">
      <c r="A3317" s="625"/>
    </row>
    <row r="3326" spans="1:1" x14ac:dyDescent="0.25">
      <c r="A3326" s="625"/>
    </row>
    <row r="3339" spans="1:1" x14ac:dyDescent="0.25">
      <c r="A3339" s="625"/>
    </row>
    <row r="3342" spans="1:1" x14ac:dyDescent="0.25">
      <c r="A3342" s="625"/>
    </row>
    <row r="3351" spans="1:1" x14ac:dyDescent="0.25">
      <c r="A3351" s="625"/>
    </row>
    <row r="3364" spans="1:1" x14ac:dyDescent="0.25">
      <c r="A3364" s="625"/>
    </row>
    <row r="3367" spans="1:1" x14ac:dyDescent="0.25">
      <c r="A3367" s="625"/>
    </row>
    <row r="3376" spans="1:1" x14ac:dyDescent="0.25">
      <c r="A3376" s="625"/>
    </row>
    <row r="3389" spans="1:1" x14ac:dyDescent="0.25">
      <c r="A3389" s="625"/>
    </row>
    <row r="3392" spans="1:1" x14ac:dyDescent="0.25">
      <c r="A3392" s="625"/>
    </row>
    <row r="3401" spans="1:1" x14ac:dyDescent="0.25">
      <c r="A3401" s="625"/>
    </row>
    <row r="3414" spans="1:1" x14ac:dyDescent="0.25">
      <c r="A3414" s="625"/>
    </row>
    <row r="3417" spans="1:1" x14ac:dyDescent="0.25">
      <c r="A3417" s="625"/>
    </row>
    <row r="3426" spans="1:1" x14ac:dyDescent="0.25">
      <c r="A3426" s="625"/>
    </row>
    <row r="3439" spans="1:1" x14ac:dyDescent="0.25">
      <c r="A3439" s="625"/>
    </row>
    <row r="3442" spans="1:1" x14ac:dyDescent="0.25">
      <c r="A3442" s="625"/>
    </row>
    <row r="3451" spans="1:1" x14ac:dyDescent="0.25">
      <c r="A3451" s="625"/>
    </row>
    <row r="3470" spans="1:1" x14ac:dyDescent="0.25">
      <c r="A3470" s="625"/>
    </row>
    <row r="3489" spans="1:1" x14ac:dyDescent="0.25">
      <c r="A3489" s="625"/>
    </row>
    <row r="3508" spans="1:1" x14ac:dyDescent="0.25">
      <c r="A3508" s="625"/>
    </row>
    <row r="3527" spans="1:1" x14ac:dyDescent="0.25">
      <c r="A3527" s="625"/>
    </row>
    <row r="3546" spans="1:1" x14ac:dyDescent="0.25">
      <c r="A3546" s="625"/>
    </row>
    <row r="3565" spans="1:1" x14ac:dyDescent="0.25">
      <c r="A3565" s="625"/>
    </row>
    <row r="3584" spans="1:1" x14ac:dyDescent="0.25">
      <c r="A3584" s="625"/>
    </row>
    <row r="3603" spans="1:1" x14ac:dyDescent="0.25">
      <c r="A3603" s="625"/>
    </row>
    <row r="3622" spans="1:1" x14ac:dyDescent="0.25">
      <c r="A3622" s="625"/>
    </row>
    <row r="3641" spans="1:1" x14ac:dyDescent="0.25">
      <c r="A3641" s="625"/>
    </row>
    <row r="3660" spans="1:1" x14ac:dyDescent="0.25">
      <c r="A3660" s="625"/>
    </row>
    <row r="3679" spans="1:1" x14ac:dyDescent="0.25">
      <c r="A3679" s="625"/>
    </row>
    <row r="3698" spans="1:1" x14ac:dyDescent="0.25">
      <c r="A3698" s="625"/>
    </row>
    <row r="3717" spans="1:1" x14ac:dyDescent="0.25">
      <c r="A3717" s="625"/>
    </row>
    <row r="3736" spans="1:1" x14ac:dyDescent="0.25">
      <c r="A3736" s="625"/>
    </row>
    <row r="3755" spans="1:1" x14ac:dyDescent="0.25">
      <c r="A3755" s="625"/>
    </row>
    <row r="3774" spans="1:1" x14ac:dyDescent="0.25">
      <c r="A3774" s="625"/>
    </row>
    <row r="3793" spans="1:1" x14ac:dyDescent="0.25">
      <c r="A3793" s="625"/>
    </row>
    <row r="3812" spans="1:1" x14ac:dyDescent="0.25">
      <c r="A3812" s="625"/>
    </row>
    <row r="3831" spans="1:1" x14ac:dyDescent="0.25">
      <c r="A3831" s="625"/>
    </row>
    <row r="3850" spans="1:1" x14ac:dyDescent="0.25">
      <c r="A3850" s="625"/>
    </row>
    <row r="3869" spans="1:1" x14ac:dyDescent="0.25">
      <c r="A3869" s="625"/>
    </row>
    <row r="3888" spans="1:1" x14ac:dyDescent="0.25">
      <c r="A3888" s="625"/>
    </row>
    <row r="3907" spans="1:1" x14ac:dyDescent="0.25">
      <c r="A3907" s="625"/>
    </row>
    <row r="3926" spans="1:1" x14ac:dyDescent="0.25">
      <c r="A3926" s="625"/>
    </row>
    <row r="3945" spans="1:1" x14ac:dyDescent="0.25">
      <c r="A3945" s="625"/>
    </row>
    <row r="3964" spans="1:1" x14ac:dyDescent="0.25">
      <c r="A3964" s="625"/>
    </row>
    <row r="3983" spans="1:1" x14ac:dyDescent="0.25">
      <c r="A3983" s="625"/>
    </row>
    <row r="4002" spans="1:1" x14ac:dyDescent="0.25">
      <c r="A4002" s="625"/>
    </row>
    <row r="8213" spans="1:1" x14ac:dyDescent="0.25">
      <c r="A8213" s="625"/>
    </row>
    <row r="8232" spans="1:1" x14ac:dyDescent="0.25">
      <c r="A8232" s="625"/>
    </row>
    <row r="8251" spans="1:1" x14ac:dyDescent="0.25">
      <c r="A8251" s="625"/>
    </row>
    <row r="8270" spans="1:1" x14ac:dyDescent="0.25">
      <c r="A8270" s="625"/>
    </row>
    <row r="8289" spans="1:1" x14ac:dyDescent="0.25">
      <c r="A8289" s="625"/>
    </row>
    <row r="8308" spans="1:1" x14ac:dyDescent="0.25">
      <c r="A8308" s="625"/>
    </row>
    <row r="8327" spans="1:1" x14ac:dyDescent="0.25">
      <c r="A8327" s="625"/>
    </row>
    <row r="8346" spans="1:1" x14ac:dyDescent="0.25">
      <c r="A8346" s="625"/>
    </row>
    <row r="8365" spans="1:1" x14ac:dyDescent="0.25">
      <c r="A8365" s="625"/>
    </row>
    <row r="8384" spans="1:1" x14ac:dyDescent="0.25">
      <c r="A8384" s="625"/>
    </row>
    <row r="8403" spans="1:1" x14ac:dyDescent="0.25">
      <c r="A8403" s="625"/>
    </row>
    <row r="8422" spans="1:1" x14ac:dyDescent="0.25">
      <c r="A8422" s="625"/>
    </row>
    <row r="8441" spans="1:1" x14ac:dyDescent="0.25">
      <c r="A8441" s="625"/>
    </row>
    <row r="8460" spans="1:1" x14ac:dyDescent="0.25">
      <c r="A8460" s="625"/>
    </row>
    <row r="8479" spans="1:1" x14ac:dyDescent="0.25">
      <c r="A8479" s="625"/>
    </row>
    <row r="8498" spans="1:1" x14ac:dyDescent="0.25">
      <c r="A8498" s="625"/>
    </row>
    <row r="8517" spans="1:1" x14ac:dyDescent="0.25">
      <c r="A8517" s="625"/>
    </row>
    <row r="8536" spans="1:1" x14ac:dyDescent="0.25">
      <c r="A8536" s="625"/>
    </row>
    <row r="8555" spans="1:1" x14ac:dyDescent="0.25">
      <c r="A8555" s="625"/>
    </row>
    <row r="8574" spans="1:1" x14ac:dyDescent="0.25">
      <c r="A8574" s="625"/>
    </row>
    <row r="8593" spans="1:1" x14ac:dyDescent="0.25">
      <c r="A8593" s="625"/>
    </row>
    <row r="8612" spans="1:1" x14ac:dyDescent="0.25">
      <c r="A8612" s="625"/>
    </row>
    <row r="8631" spans="1:1" x14ac:dyDescent="0.25">
      <c r="A8631" s="625"/>
    </row>
    <row r="8650" spans="1:1" x14ac:dyDescent="0.25">
      <c r="A8650" s="625"/>
    </row>
    <row r="8669" spans="1:1" x14ac:dyDescent="0.25">
      <c r="A8669" s="625"/>
    </row>
    <row r="8688" spans="1:1" x14ac:dyDescent="0.25">
      <c r="A8688" s="625"/>
    </row>
    <row r="8707" spans="1:1" x14ac:dyDescent="0.25">
      <c r="A8707" s="625"/>
    </row>
    <row r="8726" spans="1:1" x14ac:dyDescent="0.25">
      <c r="A8726" s="625"/>
    </row>
    <row r="8745" spans="1:1" x14ac:dyDescent="0.25">
      <c r="A8745" s="625"/>
    </row>
    <row r="8764" spans="1:1" x14ac:dyDescent="0.25">
      <c r="A8764" s="625"/>
    </row>
    <row r="8783" spans="1:1" x14ac:dyDescent="0.25">
      <c r="A8783" s="625"/>
    </row>
    <row r="8796" spans="1:1" x14ac:dyDescent="0.25">
      <c r="A8796" s="625"/>
    </row>
    <row r="8799" spans="1:1" x14ac:dyDescent="0.25">
      <c r="A8799" s="625"/>
    </row>
    <row r="8808" spans="1:1" x14ac:dyDescent="0.25">
      <c r="A8808" s="625"/>
    </row>
    <row r="8821" spans="1:1" x14ac:dyDescent="0.25">
      <c r="A8821" s="625"/>
    </row>
    <row r="8824" spans="1:1" x14ac:dyDescent="0.25">
      <c r="A8824" s="625"/>
    </row>
    <row r="8833" spans="1:1" x14ac:dyDescent="0.25">
      <c r="A8833" s="625"/>
    </row>
    <row r="8846" spans="1:1" x14ac:dyDescent="0.25">
      <c r="A8846" s="625"/>
    </row>
    <row r="8849" spans="1:1" x14ac:dyDescent="0.25">
      <c r="A8849" s="625"/>
    </row>
    <row r="8858" spans="1:1" x14ac:dyDescent="0.25">
      <c r="A8858" s="625"/>
    </row>
    <row r="8871" spans="1:1" x14ac:dyDescent="0.25">
      <c r="A8871" s="625"/>
    </row>
    <row r="8874" spans="1:1" x14ac:dyDescent="0.25">
      <c r="A8874" s="625"/>
    </row>
    <row r="8883" spans="1:1" x14ac:dyDescent="0.25">
      <c r="A8883" s="625"/>
    </row>
    <row r="8896" spans="1:1" x14ac:dyDescent="0.25">
      <c r="A8896" s="625"/>
    </row>
    <row r="8899" spans="1:1" x14ac:dyDescent="0.25">
      <c r="A8899" s="625"/>
    </row>
    <row r="8908" spans="1:1" x14ac:dyDescent="0.25">
      <c r="A8908" s="625"/>
    </row>
    <row r="8921" spans="1:1" x14ac:dyDescent="0.25">
      <c r="A8921" s="625"/>
    </row>
    <row r="8924" spans="1:1" x14ac:dyDescent="0.25">
      <c r="A8924" s="625"/>
    </row>
    <row r="8933" spans="1:1" x14ac:dyDescent="0.25">
      <c r="A8933" s="625"/>
    </row>
    <row r="8946" spans="1:1" x14ac:dyDescent="0.25">
      <c r="A8946" s="625"/>
    </row>
    <row r="8949" spans="1:1" x14ac:dyDescent="0.25">
      <c r="A8949" s="625"/>
    </row>
    <row r="8958" spans="1:1" x14ac:dyDescent="0.25">
      <c r="A8958" s="625"/>
    </row>
    <row r="8971" spans="1:1" x14ac:dyDescent="0.25">
      <c r="A8971" s="625"/>
    </row>
    <row r="8974" spans="1:1" x14ac:dyDescent="0.25">
      <c r="A8974" s="625"/>
    </row>
    <row r="8983" spans="1:1" x14ac:dyDescent="0.25">
      <c r="A8983" s="625"/>
    </row>
    <row r="8996" spans="1:1" x14ac:dyDescent="0.25">
      <c r="A8996" s="625"/>
    </row>
    <row r="8999" spans="1:1" x14ac:dyDescent="0.25">
      <c r="A8999" s="625"/>
    </row>
    <row r="9008" spans="1:1" x14ac:dyDescent="0.25">
      <c r="A9008" s="625"/>
    </row>
    <row r="9021" spans="1:1" x14ac:dyDescent="0.25">
      <c r="A9021" s="625"/>
    </row>
    <row r="9024" spans="1:1" x14ac:dyDescent="0.25">
      <c r="A9024" s="625"/>
    </row>
    <row r="9033" spans="1:1" x14ac:dyDescent="0.25">
      <c r="A9033" s="625"/>
    </row>
    <row r="9046" spans="1:1" x14ac:dyDescent="0.25">
      <c r="A9046" s="625"/>
    </row>
    <row r="9049" spans="1:1" x14ac:dyDescent="0.25">
      <c r="A9049" s="625"/>
    </row>
    <row r="9058" spans="1:1" x14ac:dyDescent="0.25">
      <c r="A9058" s="625"/>
    </row>
    <row r="9071" spans="1:1" x14ac:dyDescent="0.25">
      <c r="A9071" s="625"/>
    </row>
    <row r="9074" spans="1:1" x14ac:dyDescent="0.25">
      <c r="A9074" s="625"/>
    </row>
    <row r="9083" spans="1:1" x14ac:dyDescent="0.25">
      <c r="A9083" s="625"/>
    </row>
    <row r="9096" spans="1:1" x14ac:dyDescent="0.25">
      <c r="A9096" s="625"/>
    </row>
    <row r="9099" spans="1:1" x14ac:dyDescent="0.25">
      <c r="A9099" s="625"/>
    </row>
    <row r="9108" spans="1:1" x14ac:dyDescent="0.25">
      <c r="A9108" s="625"/>
    </row>
    <row r="9121" spans="1:1" x14ac:dyDescent="0.25">
      <c r="A9121" s="625"/>
    </row>
    <row r="9124" spans="1:1" x14ac:dyDescent="0.25">
      <c r="A9124" s="625"/>
    </row>
    <row r="9133" spans="1:1" x14ac:dyDescent="0.25">
      <c r="A9133" s="625"/>
    </row>
    <row r="9146" spans="1:1" x14ac:dyDescent="0.25">
      <c r="A9146" s="625"/>
    </row>
    <row r="9149" spans="1:1" x14ac:dyDescent="0.25">
      <c r="A9149" s="625"/>
    </row>
    <row r="9158" spans="1:1" x14ac:dyDescent="0.25">
      <c r="A9158" s="625"/>
    </row>
    <row r="9171" spans="1:1" x14ac:dyDescent="0.25">
      <c r="A9171" s="625"/>
    </row>
    <row r="9174" spans="1:1" x14ac:dyDescent="0.25">
      <c r="A9174" s="625"/>
    </row>
    <row r="9183" spans="1:1" x14ac:dyDescent="0.25">
      <c r="A9183" s="625"/>
    </row>
    <row r="9196" spans="1:1" x14ac:dyDescent="0.25">
      <c r="A9196" s="625"/>
    </row>
    <row r="9199" spans="1:1" x14ac:dyDescent="0.25">
      <c r="A9199" s="625"/>
    </row>
    <row r="9208" spans="1:1" x14ac:dyDescent="0.25">
      <c r="A9208" s="625"/>
    </row>
    <row r="9221" spans="1:1" x14ac:dyDescent="0.25">
      <c r="A9221" s="625"/>
    </row>
    <row r="9224" spans="1:1" x14ac:dyDescent="0.25">
      <c r="A9224" s="625"/>
    </row>
    <row r="9233" spans="1:1" x14ac:dyDescent="0.25">
      <c r="A9233" s="625"/>
    </row>
    <row r="9246" spans="1:1" x14ac:dyDescent="0.25">
      <c r="A9246" s="625"/>
    </row>
    <row r="9249" spans="1:1" x14ac:dyDescent="0.25">
      <c r="A9249" s="625"/>
    </row>
    <row r="9258" spans="1:1" x14ac:dyDescent="0.25">
      <c r="A9258" s="625"/>
    </row>
    <row r="9271" spans="1:1" x14ac:dyDescent="0.25">
      <c r="A9271" s="625"/>
    </row>
    <row r="9274" spans="1:1" x14ac:dyDescent="0.25">
      <c r="A9274" s="625"/>
    </row>
    <row r="9283" spans="1:1" x14ac:dyDescent="0.25">
      <c r="A9283" s="625"/>
    </row>
    <row r="9296" spans="1:1" x14ac:dyDescent="0.25">
      <c r="A9296" s="625"/>
    </row>
    <row r="9299" spans="1:1" x14ac:dyDescent="0.25">
      <c r="A9299" s="625"/>
    </row>
    <row r="9308" spans="1:1" x14ac:dyDescent="0.25">
      <c r="A9308" s="625"/>
    </row>
    <row r="9321" spans="1:1" x14ac:dyDescent="0.25">
      <c r="A9321" s="625"/>
    </row>
    <row r="9324" spans="1:1" x14ac:dyDescent="0.25">
      <c r="A9324" s="625"/>
    </row>
    <row r="9333" spans="1:1" x14ac:dyDescent="0.25">
      <c r="A9333" s="625"/>
    </row>
    <row r="9346" spans="1:1" x14ac:dyDescent="0.25">
      <c r="A9346" s="625"/>
    </row>
    <row r="9349" spans="1:1" x14ac:dyDescent="0.25">
      <c r="A9349" s="625"/>
    </row>
    <row r="9358" spans="1:1" x14ac:dyDescent="0.25">
      <c r="A9358" s="625"/>
    </row>
    <row r="9371" spans="1:1" x14ac:dyDescent="0.25">
      <c r="A9371" s="625"/>
    </row>
    <row r="9374" spans="1:1" x14ac:dyDescent="0.25">
      <c r="A9374" s="625"/>
    </row>
    <row r="9383" spans="1:1" x14ac:dyDescent="0.25">
      <c r="A9383" s="625"/>
    </row>
    <row r="9396" spans="1:1" x14ac:dyDescent="0.25">
      <c r="A9396" s="625"/>
    </row>
    <row r="9399" spans="1:1" x14ac:dyDescent="0.25">
      <c r="A9399" s="625"/>
    </row>
    <row r="9408" spans="1:1" x14ac:dyDescent="0.25">
      <c r="A9408" s="625"/>
    </row>
    <row r="9421" spans="1:1" x14ac:dyDescent="0.25">
      <c r="A9421" s="625"/>
    </row>
    <row r="9424" spans="1:1" x14ac:dyDescent="0.25">
      <c r="A9424" s="625"/>
    </row>
    <row r="9433" spans="1:1" x14ac:dyDescent="0.25">
      <c r="A9433" s="625"/>
    </row>
    <row r="9446" spans="1:1" x14ac:dyDescent="0.25">
      <c r="A9446" s="625"/>
    </row>
    <row r="9449" spans="1:1" x14ac:dyDescent="0.25">
      <c r="A9449" s="625"/>
    </row>
    <row r="9458" spans="1:1" x14ac:dyDescent="0.25">
      <c r="A9458" s="625"/>
    </row>
    <row r="9468" spans="1:1" x14ac:dyDescent="0.25">
      <c r="A9468" s="625"/>
    </row>
    <row r="9471" spans="1:1" x14ac:dyDescent="0.25">
      <c r="A9471" s="625"/>
    </row>
    <row r="9474" spans="1:1" x14ac:dyDescent="0.25">
      <c r="A9474" s="625"/>
    </row>
    <row r="9483" spans="1:1" x14ac:dyDescent="0.25">
      <c r="A9483" s="625"/>
    </row>
    <row r="9487" spans="1:1" x14ac:dyDescent="0.25">
      <c r="A9487" s="625"/>
    </row>
    <row r="9496" spans="1:1" x14ac:dyDescent="0.25">
      <c r="A9496" s="625"/>
    </row>
    <row r="9499" spans="1:1" x14ac:dyDescent="0.25">
      <c r="A9499" s="625"/>
    </row>
    <row r="9506" spans="1:1" x14ac:dyDescent="0.25">
      <c r="A9506" s="625"/>
    </row>
    <row r="9508" spans="1:1" x14ac:dyDescent="0.25">
      <c r="A9508" s="625"/>
    </row>
    <row r="9521" spans="1:1" x14ac:dyDescent="0.25">
      <c r="A9521" s="625"/>
    </row>
    <row r="9524" spans="1:1" x14ac:dyDescent="0.25">
      <c r="A9524" s="625"/>
    </row>
    <row r="9525" spans="1:1" x14ac:dyDescent="0.25">
      <c r="A9525" s="625"/>
    </row>
    <row r="9533" spans="1:1" x14ac:dyDescent="0.25">
      <c r="A9533" s="625"/>
    </row>
    <row r="9544" spans="1:1" x14ac:dyDescent="0.25">
      <c r="A9544" s="625"/>
    </row>
    <row r="9552" spans="1:1" x14ac:dyDescent="0.25">
      <c r="A9552" s="625"/>
    </row>
    <row r="9563" spans="1:1" x14ac:dyDescent="0.25">
      <c r="A9563" s="625"/>
    </row>
    <row r="9571" spans="1:1" x14ac:dyDescent="0.25">
      <c r="A9571" s="625"/>
    </row>
    <row r="9582" spans="1:1" x14ac:dyDescent="0.25">
      <c r="A9582" s="625"/>
    </row>
    <row r="9590" spans="1:1" x14ac:dyDescent="0.25">
      <c r="A9590" s="625"/>
    </row>
    <row r="9601" spans="1:1" x14ac:dyDescent="0.25">
      <c r="A9601" s="625"/>
    </row>
    <row r="9609" spans="1:1" x14ac:dyDescent="0.25">
      <c r="A9609" s="625"/>
    </row>
    <row r="9620" spans="1:1" x14ac:dyDescent="0.25">
      <c r="A9620" s="625"/>
    </row>
    <row r="9628" spans="1:1" x14ac:dyDescent="0.25">
      <c r="A9628" s="625"/>
    </row>
    <row r="9639" spans="1:1" x14ac:dyDescent="0.25">
      <c r="A9639" s="625"/>
    </row>
    <row r="9647" spans="1:1" x14ac:dyDescent="0.25">
      <c r="A9647" s="625"/>
    </row>
    <row r="9658" spans="1:1" x14ac:dyDescent="0.25">
      <c r="A9658" s="625"/>
    </row>
    <row r="9666" spans="1:1" x14ac:dyDescent="0.25">
      <c r="A9666" s="625"/>
    </row>
    <row r="9677" spans="1:1" x14ac:dyDescent="0.25">
      <c r="A9677" s="625"/>
    </row>
    <row r="9685" spans="1:1" x14ac:dyDescent="0.25">
      <c r="A9685" s="625"/>
    </row>
    <row r="9696" spans="1:1" x14ac:dyDescent="0.25">
      <c r="A9696" s="625"/>
    </row>
    <row r="9704" spans="1:1" x14ac:dyDescent="0.25">
      <c r="A9704" s="625"/>
    </row>
    <row r="9715" spans="1:1" x14ac:dyDescent="0.25">
      <c r="A9715" s="625"/>
    </row>
    <row r="9723" spans="1:1" x14ac:dyDescent="0.25">
      <c r="A9723" s="625"/>
    </row>
    <row r="9734" spans="1:1" x14ac:dyDescent="0.25">
      <c r="A9734" s="625"/>
    </row>
    <row r="9742" spans="1:1" x14ac:dyDescent="0.25">
      <c r="A9742" s="625"/>
    </row>
    <row r="9753" spans="1:1" x14ac:dyDescent="0.25">
      <c r="A9753" s="625"/>
    </row>
    <row r="9761" spans="1:1" x14ac:dyDescent="0.25">
      <c r="A9761" s="625"/>
    </row>
    <row r="9772" spans="1:1" x14ac:dyDescent="0.25">
      <c r="A9772" s="625"/>
    </row>
    <row r="9780" spans="1:1" x14ac:dyDescent="0.25">
      <c r="A9780" s="625"/>
    </row>
    <row r="9791" spans="1:1" x14ac:dyDescent="0.25">
      <c r="A9791" s="625"/>
    </row>
    <row r="9799" spans="1:1" x14ac:dyDescent="0.25">
      <c r="A9799" s="625"/>
    </row>
    <row r="9810" spans="1:1" x14ac:dyDescent="0.25">
      <c r="A9810" s="625"/>
    </row>
    <row r="9818" spans="1:1" x14ac:dyDescent="0.25">
      <c r="A9818" s="625"/>
    </row>
    <row r="9829" spans="1:1" x14ac:dyDescent="0.25">
      <c r="A9829" s="625"/>
    </row>
    <row r="9837" spans="1:1" x14ac:dyDescent="0.25">
      <c r="A9837" s="625"/>
    </row>
    <row r="9848" spans="1:1" x14ac:dyDescent="0.25">
      <c r="A9848" s="625"/>
    </row>
    <row r="9856" spans="1:1" x14ac:dyDescent="0.25">
      <c r="A9856" s="625"/>
    </row>
    <row r="9867" spans="1:1" x14ac:dyDescent="0.25">
      <c r="A9867" s="625"/>
    </row>
    <row r="9875" spans="1:1" x14ac:dyDescent="0.25">
      <c r="A9875" s="625"/>
    </row>
    <row r="9886" spans="1:1" x14ac:dyDescent="0.25">
      <c r="A9886" s="625"/>
    </row>
    <row r="9894" spans="1:1" x14ac:dyDescent="0.25">
      <c r="A9894" s="625"/>
    </row>
    <row r="9905" spans="1:1" x14ac:dyDescent="0.25">
      <c r="A9905" s="625"/>
    </row>
    <row r="9913" spans="1:1" x14ac:dyDescent="0.25">
      <c r="A9913" s="625"/>
    </row>
    <row r="9924" spans="1:1" x14ac:dyDescent="0.25">
      <c r="A9924" s="625"/>
    </row>
    <row r="9932" spans="1:1" x14ac:dyDescent="0.25">
      <c r="A9932" s="625"/>
    </row>
    <row r="9943" spans="1:1" x14ac:dyDescent="0.25">
      <c r="A9943" s="625"/>
    </row>
    <row r="9951" spans="1:1" x14ac:dyDescent="0.25">
      <c r="A9951" s="625"/>
    </row>
    <row r="9962" spans="1:1" x14ac:dyDescent="0.25">
      <c r="A9962" s="625"/>
    </row>
    <row r="9970" spans="1:1" x14ac:dyDescent="0.25">
      <c r="A9970" s="625"/>
    </row>
    <row r="9981" spans="1:1" x14ac:dyDescent="0.25">
      <c r="A9981" s="625"/>
    </row>
    <row r="9989" spans="1:1" x14ac:dyDescent="0.25">
      <c r="A9989" s="625"/>
    </row>
    <row r="10000" spans="1:1" x14ac:dyDescent="0.25">
      <c r="A10000" s="625"/>
    </row>
    <row r="10008" spans="1:1" x14ac:dyDescent="0.25">
      <c r="A10008" s="625"/>
    </row>
    <row r="10019" spans="1:1" x14ac:dyDescent="0.25">
      <c r="A10019" s="625"/>
    </row>
    <row r="10027" spans="1:1" x14ac:dyDescent="0.25">
      <c r="A10027" s="625"/>
    </row>
    <row r="10038" spans="1:1" x14ac:dyDescent="0.25">
      <c r="A10038" s="625"/>
    </row>
    <row r="10046" spans="1:1" x14ac:dyDescent="0.25">
      <c r="A10046" s="625"/>
    </row>
    <row r="10051" spans="1:1" x14ac:dyDescent="0.25">
      <c r="A10051" s="625"/>
    </row>
    <row r="10054" spans="1:1" x14ac:dyDescent="0.25">
      <c r="A10054" s="625"/>
    </row>
    <row r="10063" spans="1:1" x14ac:dyDescent="0.25">
      <c r="A10063" s="625"/>
    </row>
    <row r="10065" spans="1:1" x14ac:dyDescent="0.25">
      <c r="A10065" s="625"/>
    </row>
    <row r="10076" spans="1:1" x14ac:dyDescent="0.25">
      <c r="A10076" s="625"/>
    </row>
    <row r="10079" spans="1:1" x14ac:dyDescent="0.25">
      <c r="A10079" s="625"/>
    </row>
    <row r="10084" spans="1:1" x14ac:dyDescent="0.25">
      <c r="A10084" s="625"/>
    </row>
    <row r="10088" spans="1:1" x14ac:dyDescent="0.25">
      <c r="A10088" s="625"/>
    </row>
    <row r="10101" spans="1:1" x14ac:dyDescent="0.25">
      <c r="A10101" s="625"/>
    </row>
    <row r="10103" spans="1:1" x14ac:dyDescent="0.25">
      <c r="A10103" s="625"/>
    </row>
    <row r="10104" spans="1:1" x14ac:dyDescent="0.25">
      <c r="A10104" s="625"/>
    </row>
    <row r="10113" spans="1:1" x14ac:dyDescent="0.25">
      <c r="A10113" s="625"/>
    </row>
    <row r="10122" spans="1:1" x14ac:dyDescent="0.25">
      <c r="A10122" s="625"/>
    </row>
    <row r="10126" spans="1:1" x14ac:dyDescent="0.25">
      <c r="A10126" s="625"/>
    </row>
    <row r="10129" spans="1:1" x14ac:dyDescent="0.25">
      <c r="A10129" s="625"/>
    </row>
    <row r="10138" spans="1:1" x14ac:dyDescent="0.25">
      <c r="A10138" s="625"/>
    </row>
    <row r="10141" spans="1:1" x14ac:dyDescent="0.25">
      <c r="A10141" s="625"/>
    </row>
    <row r="10151" spans="1:1" x14ac:dyDescent="0.25">
      <c r="A10151" s="625"/>
    </row>
    <row r="10154" spans="1:1" x14ac:dyDescent="0.25">
      <c r="A10154" s="625"/>
    </row>
    <row r="10160" spans="1:1" x14ac:dyDescent="0.25">
      <c r="A10160" s="625"/>
    </row>
    <row r="10163" spans="1:1" x14ac:dyDescent="0.25">
      <c r="A10163" s="625"/>
    </row>
    <row r="10176" spans="1:1" x14ac:dyDescent="0.25">
      <c r="A10176" s="625"/>
    </row>
    <row r="10179" spans="1:1" x14ac:dyDescent="0.25">
      <c r="A10179" s="625"/>
    </row>
    <row r="10188" spans="1:1" x14ac:dyDescent="0.25">
      <c r="A10188" s="625"/>
    </row>
    <row r="10198" spans="1:1" x14ac:dyDescent="0.25">
      <c r="A10198" s="625"/>
    </row>
    <row r="10201" spans="1:1" x14ac:dyDescent="0.25">
      <c r="A10201" s="625"/>
    </row>
    <row r="10204" spans="1:1" x14ac:dyDescent="0.25">
      <c r="A10204" s="625"/>
    </row>
    <row r="10213" spans="1:1" x14ac:dyDescent="0.25">
      <c r="A10213" s="625"/>
    </row>
    <row r="10217" spans="1:1" x14ac:dyDescent="0.25">
      <c r="A10217" s="625"/>
    </row>
    <row r="10226" spans="1:1" x14ac:dyDescent="0.25">
      <c r="A10226" s="625"/>
    </row>
    <row r="10229" spans="1:1" x14ac:dyDescent="0.25">
      <c r="A10229" s="625"/>
    </row>
    <row r="10236" spans="1:1" x14ac:dyDescent="0.25">
      <c r="A10236" s="625"/>
    </row>
    <row r="10238" spans="1:1" x14ac:dyDescent="0.25">
      <c r="A10238" s="625"/>
    </row>
    <row r="10251" spans="1:1" x14ac:dyDescent="0.25">
      <c r="A10251" s="625"/>
    </row>
    <row r="10254" spans="1:1" x14ac:dyDescent="0.25">
      <c r="A10254" s="625"/>
    </row>
    <row r="10255" spans="1:1" x14ac:dyDescent="0.25">
      <c r="A10255" s="625"/>
    </row>
    <row r="10263" spans="1:1" x14ac:dyDescent="0.25">
      <c r="A10263" s="625"/>
    </row>
    <row r="10274" spans="1:1" x14ac:dyDescent="0.25">
      <c r="A10274" s="625"/>
    </row>
    <row r="10276" spans="1:1" x14ac:dyDescent="0.25">
      <c r="A10276" s="625"/>
    </row>
    <row r="10279" spans="1:1" x14ac:dyDescent="0.25">
      <c r="A10279" s="625"/>
    </row>
    <row r="10288" spans="1:1" x14ac:dyDescent="0.25">
      <c r="A10288" s="625"/>
    </row>
    <row r="10293" spans="1:1" x14ac:dyDescent="0.25">
      <c r="A10293" s="625"/>
    </row>
    <row r="10301" spans="1:1" x14ac:dyDescent="0.25">
      <c r="A10301" s="625"/>
    </row>
    <row r="10304" spans="1:1" x14ac:dyDescent="0.25">
      <c r="A10304" s="625"/>
    </row>
    <row r="10312" spans="1:1" x14ac:dyDescent="0.25">
      <c r="A10312" s="625"/>
    </row>
    <row r="10313" spans="1:1" x14ac:dyDescent="0.25">
      <c r="A10313" s="625"/>
    </row>
    <row r="10326" spans="1:1" x14ac:dyDescent="0.25">
      <c r="A10326" s="625"/>
    </row>
    <row r="10329" spans="1:1" x14ac:dyDescent="0.25">
      <c r="A10329" s="625"/>
    </row>
    <row r="10331" spans="1:1" x14ac:dyDescent="0.25">
      <c r="A10331" s="625"/>
    </row>
    <row r="10338" spans="1:1" x14ac:dyDescent="0.25">
      <c r="A10338" s="625"/>
    </row>
    <row r="10350" spans="1:1" x14ac:dyDescent="0.25">
      <c r="A10350" s="625"/>
    </row>
    <row r="10351" spans="1:1" x14ac:dyDescent="0.25">
      <c r="A10351" s="625"/>
    </row>
    <row r="10354" spans="1:1" x14ac:dyDescent="0.25">
      <c r="A10354" s="625"/>
    </row>
    <row r="10363" spans="1:1" x14ac:dyDescent="0.25">
      <c r="A10363" s="625"/>
    </row>
    <row r="10369" spans="1:1" x14ac:dyDescent="0.25">
      <c r="A10369" s="625"/>
    </row>
    <row r="10376" spans="1:1" x14ac:dyDescent="0.25">
      <c r="A10376" s="625"/>
    </row>
    <row r="10379" spans="1:1" x14ac:dyDescent="0.25">
      <c r="A10379" s="625"/>
    </row>
    <row r="10388" spans="1:1" x14ac:dyDescent="0.25">
      <c r="A10388" s="625"/>
    </row>
    <row r="10401" spans="1:1" x14ac:dyDescent="0.25">
      <c r="A10401" s="625"/>
    </row>
    <row r="10404" spans="1:1" x14ac:dyDescent="0.25">
      <c r="A10404" s="625"/>
    </row>
    <row r="10407" spans="1:1" x14ac:dyDescent="0.25">
      <c r="A10407" s="625"/>
    </row>
    <row r="10413" spans="1:1" x14ac:dyDescent="0.25">
      <c r="A10413" s="625"/>
    </row>
    <row r="10426" spans="1:1" x14ac:dyDescent="0.25">
      <c r="A10426" s="625"/>
    </row>
    <row r="10429" spans="1:1" x14ac:dyDescent="0.25">
      <c r="A10429" s="625"/>
    </row>
    <row r="10438" spans="1:1" x14ac:dyDescent="0.25">
      <c r="A10438" s="625"/>
    </row>
    <row r="10445" spans="1:1" x14ac:dyDescent="0.25">
      <c r="A10445" s="625"/>
    </row>
    <row r="10451" spans="1:1" x14ac:dyDescent="0.25">
      <c r="A10451" s="625"/>
    </row>
    <row r="10454" spans="1:1" x14ac:dyDescent="0.25">
      <c r="A10454" s="625"/>
    </row>
    <row r="10463" spans="1:1" x14ac:dyDescent="0.25">
      <c r="A10463" s="625"/>
    </row>
    <row r="10464" spans="1:1" x14ac:dyDescent="0.25">
      <c r="A10464" s="625"/>
    </row>
    <row r="10476" spans="1:1" x14ac:dyDescent="0.25">
      <c r="A10476" s="625"/>
    </row>
    <row r="10479" spans="1:1" x14ac:dyDescent="0.25">
      <c r="A10479" s="625"/>
    </row>
    <row r="10483" spans="1:1" x14ac:dyDescent="0.25">
      <c r="A10483" s="625"/>
    </row>
    <row r="10488" spans="1:1" x14ac:dyDescent="0.25">
      <c r="A10488" s="625"/>
    </row>
    <row r="10501" spans="1:1" x14ac:dyDescent="0.25">
      <c r="A10501" s="625"/>
    </row>
    <row r="10502" spans="1:1" x14ac:dyDescent="0.25">
      <c r="A10502" s="625"/>
    </row>
    <row r="10504" spans="1:1" x14ac:dyDescent="0.25">
      <c r="A10504" s="625"/>
    </row>
    <row r="10513" spans="1:1" x14ac:dyDescent="0.25">
      <c r="A10513" s="625"/>
    </row>
    <row r="10521" spans="1:1" x14ac:dyDescent="0.25">
      <c r="A10521" s="625"/>
    </row>
    <row r="10526" spans="1:1" x14ac:dyDescent="0.25">
      <c r="A10526" s="625"/>
    </row>
    <row r="10529" spans="1:1" x14ac:dyDescent="0.25">
      <c r="A10529" s="625"/>
    </row>
    <row r="10538" spans="1:1" x14ac:dyDescent="0.25">
      <c r="A10538" s="625"/>
    </row>
    <row r="10540" spans="1:1" x14ac:dyDescent="0.25">
      <c r="A10540" s="625"/>
    </row>
    <row r="10551" spans="1:1" x14ac:dyDescent="0.25">
      <c r="A10551" s="625"/>
    </row>
    <row r="10554" spans="1:1" x14ac:dyDescent="0.25">
      <c r="A10554" s="625"/>
    </row>
    <row r="10559" spans="1:1" x14ac:dyDescent="0.25">
      <c r="A10559" s="625"/>
    </row>
    <row r="10563" spans="1:1" x14ac:dyDescent="0.25">
      <c r="A10563" s="625"/>
    </row>
    <row r="10576" spans="1:1" x14ac:dyDescent="0.25">
      <c r="A10576" s="625"/>
    </row>
    <row r="10578" spans="1:1" x14ac:dyDescent="0.25">
      <c r="A10578" s="625"/>
    </row>
    <row r="10579" spans="1:1" x14ac:dyDescent="0.25">
      <c r="A10579" s="625"/>
    </row>
    <row r="10588" spans="1:1" x14ac:dyDescent="0.25">
      <c r="A10588" s="625"/>
    </row>
    <row r="10597" spans="1:1" x14ac:dyDescent="0.25">
      <c r="A10597" s="625"/>
    </row>
    <row r="10601" spans="1:1" x14ac:dyDescent="0.25">
      <c r="A10601" s="625"/>
    </row>
    <row r="10604" spans="1:1" x14ac:dyDescent="0.25">
      <c r="A10604" s="625"/>
    </row>
    <row r="10613" spans="1:1" x14ac:dyDescent="0.25">
      <c r="A10613" s="625"/>
    </row>
    <row r="10616" spans="1:1" x14ac:dyDescent="0.25">
      <c r="A10616" s="625"/>
    </row>
    <row r="10626" spans="1:1" x14ac:dyDescent="0.25">
      <c r="A10626" s="625"/>
    </row>
    <row r="10629" spans="1:1" x14ac:dyDescent="0.25">
      <c r="A10629" s="625"/>
    </row>
    <row r="10635" spans="1:1" x14ac:dyDescent="0.25">
      <c r="A10635" s="625"/>
    </row>
    <row r="10638" spans="1:1" x14ac:dyDescent="0.25">
      <c r="A10638" s="625"/>
    </row>
    <row r="10651" spans="1:1" x14ac:dyDescent="0.25">
      <c r="A10651" s="625"/>
    </row>
    <row r="10654" spans="1:1" x14ac:dyDescent="0.25">
      <c r="A10654" s="625"/>
    </row>
    <row r="10663" spans="1:1" x14ac:dyDescent="0.25">
      <c r="A10663" s="625"/>
    </row>
    <row r="10673" spans="1:1" x14ac:dyDescent="0.25">
      <c r="A10673" s="625"/>
    </row>
    <row r="10676" spans="1:1" x14ac:dyDescent="0.25">
      <c r="A10676" s="625"/>
    </row>
    <row r="10679" spans="1:1" x14ac:dyDescent="0.25">
      <c r="A10679" s="625"/>
    </row>
    <row r="10686" spans="1:1" x14ac:dyDescent="0.25">
      <c r="A10686" s="625"/>
    </row>
    <row r="10688" spans="1:1" x14ac:dyDescent="0.25">
      <c r="A10688" s="625"/>
    </row>
    <row r="10689" spans="1:1" x14ac:dyDescent="0.25">
      <c r="A10689" s="625"/>
    </row>
    <row r="10698" spans="1:1" x14ac:dyDescent="0.25">
      <c r="A10698" s="625"/>
    </row>
    <row r="10701" spans="1:1" x14ac:dyDescent="0.25">
      <c r="A10701" s="625"/>
    </row>
    <row r="10704" spans="1:1" x14ac:dyDescent="0.25">
      <c r="A10704" s="625"/>
    </row>
    <row r="10711" spans="1:1" x14ac:dyDescent="0.25">
      <c r="A10711" s="625"/>
    </row>
    <row r="10713" spans="1:1" x14ac:dyDescent="0.25">
      <c r="A10713" s="625"/>
    </row>
    <row r="10714" spans="1:1" x14ac:dyDescent="0.25">
      <c r="A10714" s="625"/>
    </row>
    <row r="10723" spans="1:1" x14ac:dyDescent="0.25">
      <c r="A10723" s="625"/>
    </row>
    <row r="10726" spans="1:1" x14ac:dyDescent="0.25">
      <c r="A10726" s="625"/>
    </row>
    <row r="10729" spans="1:1" x14ac:dyDescent="0.25">
      <c r="A10729" s="625"/>
    </row>
    <row r="10736" spans="1:1" x14ac:dyDescent="0.25">
      <c r="A10736" s="625"/>
    </row>
    <row r="10738" spans="1:1" x14ac:dyDescent="0.25">
      <c r="A10738" s="625"/>
    </row>
    <row r="10739" spans="1:1" x14ac:dyDescent="0.25">
      <c r="A10739" s="625"/>
    </row>
    <row r="10748" spans="1:1" x14ac:dyDescent="0.25">
      <c r="A10748" s="625"/>
    </row>
    <row r="10751" spans="1:1" x14ac:dyDescent="0.25">
      <c r="A10751" s="625"/>
    </row>
    <row r="10754" spans="1:1" x14ac:dyDescent="0.25">
      <c r="A10754" s="625"/>
    </row>
    <row r="10761" spans="1:1" x14ac:dyDescent="0.25">
      <c r="A10761" s="625"/>
    </row>
    <row r="10763" spans="1:1" x14ac:dyDescent="0.25">
      <c r="A10763" s="625"/>
    </row>
    <row r="10764" spans="1:1" x14ac:dyDescent="0.25">
      <c r="A10764" s="625"/>
    </row>
    <row r="10773" spans="1:1" x14ac:dyDescent="0.25">
      <c r="A10773" s="625"/>
    </row>
    <row r="10776" spans="1:1" x14ac:dyDescent="0.25">
      <c r="A10776" s="625"/>
    </row>
    <row r="10779" spans="1:1" x14ac:dyDescent="0.25">
      <c r="A10779" s="625"/>
    </row>
    <row r="10786" spans="1:1" x14ac:dyDescent="0.25">
      <c r="A10786" s="625"/>
    </row>
    <row r="10788" spans="1:1" x14ac:dyDescent="0.25">
      <c r="A10788" s="625"/>
    </row>
    <row r="10789" spans="1:1" x14ac:dyDescent="0.25">
      <c r="A10789" s="625"/>
    </row>
    <row r="10798" spans="1:1" x14ac:dyDescent="0.25">
      <c r="A10798" s="625"/>
    </row>
    <row r="10807" spans="1:1" x14ac:dyDescent="0.25">
      <c r="A10807" s="625"/>
    </row>
    <row r="10811" spans="1:1" x14ac:dyDescent="0.25">
      <c r="A10811" s="625"/>
    </row>
    <row r="10814" spans="1:1" x14ac:dyDescent="0.25">
      <c r="A10814" s="625"/>
    </row>
    <row r="10823" spans="1:1" x14ac:dyDescent="0.25">
      <c r="A10823" s="625"/>
    </row>
    <row r="10826" spans="1:1" x14ac:dyDescent="0.25">
      <c r="A10826" s="625"/>
    </row>
    <row r="10836" spans="1:1" x14ac:dyDescent="0.25">
      <c r="A10836" s="625"/>
    </row>
    <row r="10839" spans="1:1" x14ac:dyDescent="0.25">
      <c r="A10839" s="625"/>
    </row>
    <row r="10845" spans="1:1" x14ac:dyDescent="0.25">
      <c r="A10845" s="625"/>
    </row>
    <row r="10848" spans="1:1" x14ac:dyDescent="0.25">
      <c r="A10848" s="625"/>
    </row>
    <row r="10861" spans="1:1" x14ac:dyDescent="0.25">
      <c r="A10861" s="625"/>
    </row>
    <row r="10864" spans="1:1" x14ac:dyDescent="0.25">
      <c r="A10864" s="625"/>
    </row>
    <row r="10873" spans="1:1" x14ac:dyDescent="0.25">
      <c r="A10873" s="625"/>
    </row>
    <row r="10883" spans="1:1" x14ac:dyDescent="0.25">
      <c r="A10883" s="625"/>
    </row>
    <row r="10886" spans="1:1" x14ac:dyDescent="0.25">
      <c r="A10886" s="625"/>
    </row>
    <row r="10889" spans="1:1" x14ac:dyDescent="0.25">
      <c r="A10889" s="625"/>
    </row>
    <row r="10898" spans="1:1" x14ac:dyDescent="0.25">
      <c r="A10898" s="625"/>
    </row>
    <row r="10902" spans="1:1" x14ac:dyDescent="0.25">
      <c r="A10902" s="625"/>
    </row>
    <row r="10911" spans="1:1" x14ac:dyDescent="0.25">
      <c r="A10911" s="625"/>
    </row>
    <row r="10914" spans="1:1" x14ac:dyDescent="0.25">
      <c r="A10914" s="625"/>
    </row>
    <row r="10921" spans="1:1" x14ac:dyDescent="0.25">
      <c r="A10921" s="625"/>
    </row>
    <row r="10923" spans="1:1" x14ac:dyDescent="0.25">
      <c r="A10923" s="625"/>
    </row>
    <row r="10936" spans="1:1" x14ac:dyDescent="0.25">
      <c r="A10936" s="625"/>
    </row>
    <row r="10939" spans="1:1" x14ac:dyDescent="0.25">
      <c r="A10939" s="625"/>
    </row>
    <row r="10940" spans="1:1" x14ac:dyDescent="0.25">
      <c r="A10940" s="625"/>
    </row>
    <row r="10948" spans="1:1" x14ac:dyDescent="0.25">
      <c r="A10948" s="625"/>
    </row>
    <row r="10959" spans="1:1" x14ac:dyDescent="0.25">
      <c r="A10959" s="625"/>
    </row>
    <row r="10961" spans="1:1" x14ac:dyDescent="0.25">
      <c r="A10961" s="625"/>
    </row>
    <row r="10964" spans="1:1" x14ac:dyDescent="0.25">
      <c r="A10964" s="625"/>
    </row>
    <row r="10973" spans="1:1" x14ac:dyDescent="0.25">
      <c r="A10973" s="625"/>
    </row>
    <row r="10978" spans="1:1" x14ac:dyDescent="0.25">
      <c r="A10978" s="625"/>
    </row>
    <row r="10986" spans="1:1" x14ac:dyDescent="0.25">
      <c r="A10986" s="625"/>
    </row>
    <row r="10989" spans="1:1" x14ac:dyDescent="0.25">
      <c r="A10989" s="625"/>
    </row>
    <row r="10997" spans="1:1" x14ac:dyDescent="0.25">
      <c r="A10997" s="625"/>
    </row>
    <row r="10998" spans="1:1" x14ac:dyDescent="0.25">
      <c r="A10998" s="625"/>
    </row>
    <row r="11011" spans="1:1" x14ac:dyDescent="0.25">
      <c r="A11011" s="625"/>
    </row>
    <row r="11014" spans="1:1" x14ac:dyDescent="0.25">
      <c r="A11014" s="625"/>
    </row>
    <row r="11016" spans="1:1" x14ac:dyDescent="0.25">
      <c r="A11016" s="625"/>
    </row>
    <row r="11023" spans="1:1" x14ac:dyDescent="0.25">
      <c r="A11023" s="625"/>
    </row>
    <row r="11035" spans="1:1" x14ac:dyDescent="0.25">
      <c r="A11035" s="625"/>
    </row>
    <row r="11036" spans="1:1" x14ac:dyDescent="0.25">
      <c r="A11036" s="625"/>
    </row>
    <row r="11039" spans="1:1" x14ac:dyDescent="0.25">
      <c r="A11039" s="625"/>
    </row>
    <row r="11048" spans="1:1" x14ac:dyDescent="0.25">
      <c r="A11048" s="625"/>
    </row>
    <row r="11054" spans="1:1" x14ac:dyDescent="0.25">
      <c r="A11054" s="625"/>
    </row>
    <row r="11061" spans="1:1" x14ac:dyDescent="0.25">
      <c r="A11061" s="625"/>
    </row>
    <row r="11064" spans="1:1" x14ac:dyDescent="0.25">
      <c r="A11064" s="625"/>
    </row>
    <row r="11073" spans="1:1" x14ac:dyDescent="0.25">
      <c r="A11073" s="625"/>
    </row>
    <row r="11086" spans="1:1" x14ac:dyDescent="0.25">
      <c r="A11086" s="625"/>
    </row>
    <row r="11089" spans="1:1" x14ac:dyDescent="0.25">
      <c r="A11089" s="625"/>
    </row>
    <row r="11092" spans="1:1" x14ac:dyDescent="0.25">
      <c r="A11092" s="625"/>
    </row>
    <row r="11098" spans="1:1" x14ac:dyDescent="0.25">
      <c r="A11098" s="625"/>
    </row>
    <row r="11111" spans="1:1" x14ac:dyDescent="0.25">
      <c r="A11111" s="625"/>
    </row>
    <row r="11114" spans="1:1" x14ac:dyDescent="0.25">
      <c r="A11114" s="625"/>
    </row>
    <row r="11123" spans="1:1" x14ac:dyDescent="0.25">
      <c r="A11123" s="625"/>
    </row>
    <row r="11130" spans="1:1" x14ac:dyDescent="0.25">
      <c r="A11130" s="625"/>
    </row>
    <row r="11136" spans="1:1" x14ac:dyDescent="0.25">
      <c r="A11136" s="625"/>
    </row>
    <row r="11139" spans="1:1" x14ac:dyDescent="0.25">
      <c r="A11139" s="625"/>
    </row>
    <row r="11148" spans="1:1" x14ac:dyDescent="0.25">
      <c r="A11148" s="625"/>
    </row>
    <row r="11149" spans="1:1" x14ac:dyDescent="0.25">
      <c r="A11149" s="625"/>
    </row>
    <row r="11161" spans="1:1" x14ac:dyDescent="0.25">
      <c r="A11161" s="625"/>
    </row>
    <row r="11164" spans="1:1" x14ac:dyDescent="0.25">
      <c r="A11164" s="625"/>
    </row>
    <row r="11168" spans="1:1" x14ac:dyDescent="0.25">
      <c r="A11168" s="625"/>
    </row>
    <row r="11173" spans="1:1" x14ac:dyDescent="0.25">
      <c r="A11173" s="625"/>
    </row>
    <row r="11186" spans="1:1" x14ac:dyDescent="0.25">
      <c r="A11186" s="625"/>
    </row>
    <row r="11187" spans="1:1" x14ac:dyDescent="0.25">
      <c r="A11187" s="625"/>
    </row>
    <row r="11189" spans="1:1" x14ac:dyDescent="0.25">
      <c r="A11189" s="625"/>
    </row>
    <row r="11198" spans="1:1" x14ac:dyDescent="0.25">
      <c r="A11198" s="625"/>
    </row>
    <row r="11206" spans="1:1" x14ac:dyDescent="0.25">
      <c r="A11206" s="625"/>
    </row>
    <row r="11211" spans="1:1" x14ac:dyDescent="0.25">
      <c r="A11211" s="625"/>
    </row>
    <row r="11214" spans="1:1" x14ac:dyDescent="0.25">
      <c r="A11214" s="625"/>
    </row>
    <row r="11223" spans="1:1" x14ac:dyDescent="0.25">
      <c r="A11223" s="625"/>
    </row>
    <row r="11225" spans="1:1" x14ac:dyDescent="0.25">
      <c r="A11225" s="625"/>
    </row>
    <row r="11232" spans="1:1" x14ac:dyDescent="0.25">
      <c r="A11232" s="625"/>
    </row>
    <row r="11236" spans="1:1" x14ac:dyDescent="0.25">
      <c r="A11236" s="625"/>
    </row>
    <row r="11239" spans="1:1" x14ac:dyDescent="0.25">
      <c r="A11239" s="625"/>
    </row>
    <row r="11244" spans="1:1" x14ac:dyDescent="0.25">
      <c r="A11244" s="625"/>
    </row>
    <row r="11248" spans="1:1" x14ac:dyDescent="0.25">
      <c r="A11248" s="625"/>
    </row>
    <row r="11251" spans="1:1" x14ac:dyDescent="0.25">
      <c r="A11251" s="625"/>
    </row>
    <row r="11261" spans="1:1" x14ac:dyDescent="0.25">
      <c r="A11261" s="625"/>
    </row>
    <row r="11263" spans="1:1" x14ac:dyDescent="0.25">
      <c r="A11263" s="625"/>
    </row>
    <row r="11264" spans="1:1" x14ac:dyDescent="0.25">
      <c r="A11264" s="625"/>
    </row>
    <row r="11270" spans="1:1" x14ac:dyDescent="0.25">
      <c r="A11270" s="625"/>
    </row>
    <row r="11273" spans="1:1" x14ac:dyDescent="0.25">
      <c r="A11273" s="625"/>
    </row>
    <row r="11282" spans="1:1" x14ac:dyDescent="0.25">
      <c r="A11282" s="625"/>
    </row>
    <row r="11286" spans="1:1" x14ac:dyDescent="0.25">
      <c r="A11286" s="625"/>
    </row>
    <row r="11289" spans="1:1" x14ac:dyDescent="0.25">
      <c r="A11289" s="625"/>
    </row>
    <row r="11298" spans="1:1" x14ac:dyDescent="0.25">
      <c r="A11298" s="625"/>
    </row>
    <row r="11301" spans="1:1" x14ac:dyDescent="0.25">
      <c r="A11301" s="625"/>
    </row>
    <row r="11308" spans="1:1" x14ac:dyDescent="0.25">
      <c r="A11308" s="625"/>
    </row>
    <row r="11311" spans="1:1" x14ac:dyDescent="0.25">
      <c r="A11311" s="625"/>
    </row>
    <row r="11314" spans="1:1" x14ac:dyDescent="0.25">
      <c r="A11314" s="625"/>
    </row>
    <row r="11320" spans="1:1" x14ac:dyDescent="0.25">
      <c r="A11320" s="625"/>
    </row>
    <row r="11323" spans="1:1" x14ac:dyDescent="0.25">
      <c r="A11323" s="625"/>
    </row>
    <row r="11327" spans="1:1" x14ac:dyDescent="0.25">
      <c r="A11327" s="625"/>
    </row>
    <row r="11336" spans="1:1" x14ac:dyDescent="0.25">
      <c r="A11336" s="625"/>
    </row>
    <row r="11339" spans="1:1" x14ac:dyDescent="0.25">
      <c r="A11339" s="625"/>
    </row>
    <row r="11346" spans="1:1" x14ac:dyDescent="0.25">
      <c r="A11346" s="625"/>
    </row>
    <row r="11348" spans="1:1" x14ac:dyDescent="0.25">
      <c r="A11348" s="625"/>
    </row>
    <row r="11358" spans="1:1" x14ac:dyDescent="0.25">
      <c r="A11358" s="625"/>
    </row>
    <row r="11361" spans="1:1" x14ac:dyDescent="0.25">
      <c r="A11361" s="625"/>
    </row>
    <row r="11364" spans="1:1" x14ac:dyDescent="0.25">
      <c r="A11364" s="625"/>
    </row>
    <row r="11365" spans="1:1" x14ac:dyDescent="0.25">
      <c r="A11365" s="625"/>
    </row>
    <row r="11373" spans="1:1" x14ac:dyDescent="0.25">
      <c r="A11373" s="625"/>
    </row>
    <row r="11377" spans="1:1" x14ac:dyDescent="0.25">
      <c r="A11377" s="625"/>
    </row>
    <row r="11384" spans="1:1" x14ac:dyDescent="0.25">
      <c r="A11384" s="625"/>
    </row>
    <row r="11386" spans="1:1" x14ac:dyDescent="0.25">
      <c r="A11386" s="625"/>
    </row>
    <row r="11389" spans="1:1" x14ac:dyDescent="0.25">
      <c r="A11389" s="625"/>
    </row>
    <row r="11396" spans="1:1" x14ac:dyDescent="0.25">
      <c r="A11396" s="625"/>
    </row>
    <row r="11398" spans="1:1" x14ac:dyDescent="0.25">
      <c r="A11398" s="625"/>
    </row>
    <row r="11403" spans="1:1" x14ac:dyDescent="0.25">
      <c r="A11403" s="625"/>
    </row>
    <row r="11411" spans="1:1" x14ac:dyDescent="0.25">
      <c r="A11411" s="625"/>
    </row>
    <row r="11414" spans="1:1" x14ac:dyDescent="0.25">
      <c r="A11414" s="625"/>
    </row>
    <row r="11415" spans="1:1" x14ac:dyDescent="0.25">
      <c r="A11415" s="625"/>
    </row>
    <row r="11422" spans="1:1" x14ac:dyDescent="0.25">
      <c r="A11422" s="625"/>
    </row>
    <row r="11423" spans="1:1" x14ac:dyDescent="0.25">
      <c r="A11423" s="625"/>
    </row>
    <row r="11434" spans="1:1" x14ac:dyDescent="0.25">
      <c r="A11434" s="625"/>
    </row>
    <row r="11441" spans="1:1" x14ac:dyDescent="0.25">
      <c r="A11441" s="625"/>
    </row>
    <row r="11442" spans="1:1" x14ac:dyDescent="0.25">
      <c r="A11442" s="625"/>
    </row>
    <row r="11453" spans="1:1" x14ac:dyDescent="0.25">
      <c r="A11453" s="625"/>
    </row>
    <row r="11460" spans="1:1" x14ac:dyDescent="0.25">
      <c r="A11460" s="625"/>
    </row>
    <row r="11461" spans="1:1" x14ac:dyDescent="0.25">
      <c r="A11461" s="625"/>
    </row>
    <row r="11472" spans="1:1" x14ac:dyDescent="0.25">
      <c r="A11472" s="625"/>
    </row>
    <row r="11479" spans="1:1" x14ac:dyDescent="0.25">
      <c r="A11479" s="625"/>
    </row>
    <row r="11480" spans="1:1" x14ac:dyDescent="0.25">
      <c r="A11480" s="625"/>
    </row>
    <row r="11491" spans="1:1" x14ac:dyDescent="0.25">
      <c r="A11491" s="625"/>
    </row>
    <row r="11498" spans="1:1" x14ac:dyDescent="0.25">
      <c r="A11498" s="625"/>
    </row>
    <row r="11499" spans="1:1" x14ac:dyDescent="0.25">
      <c r="A11499" s="625"/>
    </row>
    <row r="11510" spans="1:1" x14ac:dyDescent="0.25">
      <c r="A11510" s="625"/>
    </row>
    <row r="11517" spans="1:1" x14ac:dyDescent="0.25">
      <c r="A11517" s="625"/>
    </row>
    <row r="11518" spans="1:1" x14ac:dyDescent="0.25">
      <c r="A11518" s="625"/>
    </row>
    <row r="11529" spans="1:1" x14ac:dyDescent="0.25">
      <c r="A11529" s="625"/>
    </row>
    <row r="11536" spans="1:1" x14ac:dyDescent="0.25">
      <c r="A11536" s="625"/>
    </row>
    <row r="11537" spans="1:1" x14ac:dyDescent="0.25">
      <c r="A11537" s="625"/>
    </row>
    <row r="11548" spans="1:1" x14ac:dyDescent="0.25">
      <c r="A11548" s="625"/>
    </row>
    <row r="11555" spans="1:1" x14ac:dyDescent="0.25">
      <c r="A11555" s="625"/>
    </row>
    <row r="11556" spans="1:1" x14ac:dyDescent="0.25">
      <c r="A11556" s="625"/>
    </row>
    <row r="11567" spans="1:1" x14ac:dyDescent="0.25">
      <c r="A11567" s="625"/>
    </row>
    <row r="11574" spans="1:1" x14ac:dyDescent="0.25">
      <c r="A11574" s="625"/>
    </row>
    <row r="11575" spans="1:1" x14ac:dyDescent="0.25">
      <c r="A11575" s="625"/>
    </row>
    <row r="11586" spans="1:1" x14ac:dyDescent="0.25">
      <c r="A11586" s="625"/>
    </row>
    <row r="11593" spans="1:1" x14ac:dyDescent="0.25">
      <c r="A11593" s="625"/>
    </row>
    <row r="11594" spans="1:1" x14ac:dyDescent="0.25">
      <c r="A11594" s="625"/>
    </row>
    <row r="11605" spans="1:1" x14ac:dyDescent="0.25">
      <c r="A11605" s="625"/>
    </row>
    <row r="11612" spans="1:1" x14ac:dyDescent="0.25">
      <c r="A11612" s="625"/>
    </row>
    <row r="11613" spans="1:1" x14ac:dyDescent="0.25">
      <c r="A11613" s="625"/>
    </row>
    <row r="11624" spans="1:1" x14ac:dyDescent="0.25">
      <c r="A11624" s="625"/>
    </row>
    <row r="11631" spans="1:1" x14ac:dyDescent="0.25">
      <c r="A11631" s="625"/>
    </row>
    <row r="11632" spans="1:1" x14ac:dyDescent="0.25">
      <c r="A11632" s="625"/>
    </row>
    <row r="11643" spans="1:1" x14ac:dyDescent="0.25">
      <c r="A11643" s="625"/>
    </row>
    <row r="11650" spans="1:1" x14ac:dyDescent="0.25">
      <c r="A11650" s="625"/>
    </row>
    <row r="11651" spans="1:1" x14ac:dyDescent="0.25">
      <c r="A11651" s="625"/>
    </row>
    <row r="11662" spans="1:1" x14ac:dyDescent="0.25">
      <c r="A11662" s="625"/>
    </row>
    <row r="11669" spans="1:1" x14ac:dyDescent="0.25">
      <c r="A11669" s="625"/>
    </row>
    <row r="11670" spans="1:1" x14ac:dyDescent="0.25">
      <c r="A11670" s="625"/>
    </row>
    <row r="11681" spans="1:1" x14ac:dyDescent="0.25">
      <c r="A11681" s="625"/>
    </row>
    <row r="11688" spans="1:1" x14ac:dyDescent="0.25">
      <c r="A11688" s="625"/>
    </row>
    <row r="11689" spans="1:1" x14ac:dyDescent="0.25">
      <c r="A11689" s="625"/>
    </row>
    <row r="11700" spans="1:1" x14ac:dyDescent="0.25">
      <c r="A11700" s="625"/>
    </row>
    <row r="11707" spans="1:1" x14ac:dyDescent="0.25">
      <c r="A11707" s="625"/>
    </row>
    <row r="11708" spans="1:1" x14ac:dyDescent="0.25">
      <c r="A11708" s="625"/>
    </row>
    <row r="11712" spans="1:1" x14ac:dyDescent="0.25">
      <c r="A11712" s="625"/>
    </row>
    <row r="11719" spans="1:1" x14ac:dyDescent="0.25">
      <c r="A11719" s="625"/>
    </row>
    <row r="11726" spans="1:1" x14ac:dyDescent="0.25">
      <c r="A11726" s="625"/>
    </row>
    <row r="11727" spans="1:1" x14ac:dyDescent="0.25">
      <c r="A11727" s="625"/>
    </row>
    <row r="11728" spans="1:1" x14ac:dyDescent="0.25">
      <c r="A11728" s="625"/>
    </row>
    <row r="11738" spans="1:1" x14ac:dyDescent="0.25">
      <c r="A11738" s="625"/>
    </row>
    <row r="11744" spans="1:1" x14ac:dyDescent="0.25">
      <c r="A11744" s="625"/>
    </row>
    <row r="11745" spans="1:1" x14ac:dyDescent="0.25">
      <c r="A11745" s="625"/>
    </row>
    <row r="11746" spans="1:1" x14ac:dyDescent="0.25">
      <c r="A11746" s="625"/>
    </row>
    <row r="11757" spans="1:1" x14ac:dyDescent="0.25">
      <c r="A11757" s="625"/>
    </row>
    <row r="11760" spans="1:1" x14ac:dyDescent="0.25">
      <c r="A11760" s="625"/>
    </row>
    <row r="11764" spans="1:1" x14ac:dyDescent="0.25">
      <c r="A11764" s="625"/>
    </row>
    <row r="11765" spans="1:1" x14ac:dyDescent="0.25">
      <c r="A11765" s="625"/>
    </row>
    <row r="11776" spans="1:1" x14ac:dyDescent="0.25">
      <c r="A11776" s="625"/>
    </row>
    <row r="11781" spans="1:1" x14ac:dyDescent="0.25">
      <c r="A11781" s="625"/>
    </row>
    <row r="11783" spans="1:1" x14ac:dyDescent="0.25">
      <c r="A11783" s="625"/>
    </row>
    <row r="11784" spans="1:1" x14ac:dyDescent="0.25">
      <c r="A11784" s="625"/>
    </row>
    <row r="11792" spans="1:1" x14ac:dyDescent="0.25">
      <c r="A11792" s="625"/>
    </row>
    <row r="11795" spans="1:1" x14ac:dyDescent="0.25">
      <c r="A11795" s="625"/>
    </row>
    <row r="11797" spans="1:1" x14ac:dyDescent="0.25">
      <c r="A11797" s="625"/>
    </row>
    <row r="11802" spans="1:1" x14ac:dyDescent="0.25">
      <c r="A11802" s="625"/>
    </row>
    <row r="11803" spans="1:1" x14ac:dyDescent="0.25">
      <c r="A11803" s="625"/>
    </row>
    <row r="11808" spans="1:1" x14ac:dyDescent="0.25">
      <c r="A11808" s="625"/>
    </row>
    <row r="11813" spans="1:1" x14ac:dyDescent="0.25">
      <c r="A11813" s="625"/>
    </row>
    <row r="11814" spans="1:1" x14ac:dyDescent="0.25">
      <c r="A11814" s="625"/>
    </row>
    <row r="11815" spans="1:1" x14ac:dyDescent="0.25">
      <c r="A11815" s="625"/>
    </row>
    <row r="11818" spans="1:1" x14ac:dyDescent="0.25">
      <c r="A11818" s="625"/>
    </row>
    <row r="11822" spans="1:1" x14ac:dyDescent="0.25">
      <c r="A11822" s="625"/>
    </row>
    <row r="11824" spans="1:1" x14ac:dyDescent="0.25">
      <c r="A11824" s="625"/>
    </row>
    <row r="11827" spans="1:1" x14ac:dyDescent="0.25">
      <c r="A11827" s="625"/>
    </row>
    <row r="11829" spans="1:1" x14ac:dyDescent="0.25">
      <c r="A11829" s="625"/>
    </row>
    <row r="11833" spans="1:1" x14ac:dyDescent="0.25">
      <c r="A11833" s="625"/>
    </row>
    <row r="11840" spans="1:1" x14ac:dyDescent="0.25">
      <c r="A11840" s="625"/>
    </row>
    <row r="11841" spans="1:1" x14ac:dyDescent="0.25">
      <c r="A11841" s="625"/>
    </row>
    <row r="11843" spans="1:1" x14ac:dyDescent="0.25">
      <c r="A11843" s="625"/>
    </row>
    <row r="11852" spans="1:1" x14ac:dyDescent="0.25">
      <c r="A11852" s="625"/>
    </row>
    <row r="11860" spans="1:1" x14ac:dyDescent="0.25">
      <c r="A11860" s="625"/>
    </row>
    <row r="11861" spans="1:1" x14ac:dyDescent="0.25">
      <c r="A11861" s="625"/>
    </row>
    <row r="11865" spans="1:1" x14ac:dyDescent="0.25">
      <c r="A11865" s="625"/>
    </row>
    <row r="11868" spans="1:1" x14ac:dyDescent="0.25">
      <c r="A11868" s="625"/>
    </row>
    <row r="11871" spans="1:1" x14ac:dyDescent="0.25">
      <c r="A11871" s="625"/>
    </row>
    <row r="11872" spans="1:1" x14ac:dyDescent="0.25">
      <c r="A11872" s="625"/>
    </row>
    <row r="11877" spans="1:1" x14ac:dyDescent="0.25">
      <c r="A11877" s="625"/>
    </row>
    <row r="11879" spans="1:1" x14ac:dyDescent="0.25">
      <c r="A11879" s="625"/>
    </row>
    <row r="11888" spans="1:1" x14ac:dyDescent="0.25">
      <c r="A11888" s="625"/>
    </row>
    <row r="11890" spans="1:1" x14ac:dyDescent="0.25">
      <c r="A11890" s="625"/>
    </row>
    <row r="11893" spans="1:1" x14ac:dyDescent="0.25">
      <c r="A11893" s="625"/>
    </row>
    <row r="11898" spans="1:1" x14ac:dyDescent="0.25">
      <c r="A11898" s="625"/>
    </row>
    <row r="11902" spans="1:1" x14ac:dyDescent="0.25">
      <c r="A11902" s="625"/>
    </row>
    <row r="11904" spans="1:1" x14ac:dyDescent="0.25">
      <c r="A11904" s="625"/>
    </row>
    <row r="11909" spans="1:1" x14ac:dyDescent="0.25">
      <c r="A11909" s="625"/>
    </row>
    <row r="11915" spans="1:1" x14ac:dyDescent="0.25">
      <c r="A11915" s="625"/>
    </row>
    <row r="11917" spans="1:1" x14ac:dyDescent="0.25">
      <c r="A11917" s="625"/>
    </row>
    <row r="11918" spans="1:1" x14ac:dyDescent="0.25">
      <c r="A11918" s="625"/>
    </row>
    <row r="11920" spans="1:1" x14ac:dyDescent="0.25">
      <c r="A11920" s="625"/>
    </row>
    <row r="11927" spans="1:1" x14ac:dyDescent="0.25">
      <c r="A11927" s="625"/>
    </row>
    <row r="11928" spans="1:1" x14ac:dyDescent="0.25">
      <c r="A11928" s="625"/>
    </row>
    <row r="11936" spans="1:1" x14ac:dyDescent="0.25">
      <c r="A11936" s="625"/>
    </row>
    <row r="11940" spans="1:1" x14ac:dyDescent="0.25">
      <c r="A11940" s="625"/>
    </row>
    <row r="11941" spans="1:1" x14ac:dyDescent="0.25">
      <c r="A11941" s="625"/>
    </row>
    <row r="11943" spans="1:1" x14ac:dyDescent="0.25">
      <c r="A11943" s="625"/>
    </row>
    <row r="11944" spans="1:1" x14ac:dyDescent="0.25">
      <c r="A11944" s="625"/>
    </row>
    <row r="11952" spans="1:1" x14ac:dyDescent="0.25">
      <c r="A11952" s="625"/>
    </row>
    <row r="11953" spans="1:1" x14ac:dyDescent="0.25">
      <c r="A11953" s="625"/>
    </row>
    <row r="11955" spans="1:1" x14ac:dyDescent="0.25">
      <c r="A11955" s="625"/>
    </row>
    <row r="11957" spans="1:1" x14ac:dyDescent="0.25">
      <c r="A11957" s="625"/>
    </row>
    <row r="11965" spans="1:1" x14ac:dyDescent="0.25">
      <c r="A11965" s="625"/>
    </row>
    <row r="11966" spans="1:1" x14ac:dyDescent="0.25">
      <c r="A11966" s="625"/>
    </row>
    <row r="11968" spans="1:1" x14ac:dyDescent="0.25">
      <c r="A11968" s="625"/>
    </row>
    <row r="11969" spans="1:1" x14ac:dyDescent="0.25">
      <c r="A11969" s="625"/>
    </row>
    <row r="11973" spans="1:1" x14ac:dyDescent="0.25">
      <c r="A11973" s="625"/>
    </row>
    <row r="11974" spans="1:1" x14ac:dyDescent="0.25">
      <c r="A11974" s="625"/>
    </row>
    <row r="11977" spans="1:1" x14ac:dyDescent="0.25">
      <c r="A11977" s="625"/>
    </row>
    <row r="11978" spans="1:1" x14ac:dyDescent="0.25">
      <c r="A11978" s="625"/>
    </row>
    <row r="11984" spans="1:1" x14ac:dyDescent="0.25">
      <c r="A11984" s="625"/>
    </row>
    <row r="11989" spans="1:1" x14ac:dyDescent="0.25">
      <c r="A11989" s="625"/>
    </row>
    <row r="11990" spans="1:1" x14ac:dyDescent="0.25">
      <c r="A11990" s="625"/>
    </row>
    <row r="11991" spans="1:1" x14ac:dyDescent="0.25">
      <c r="A11991" s="625"/>
    </row>
    <row r="11993" spans="1:1" x14ac:dyDescent="0.25">
      <c r="A11993" s="625"/>
    </row>
    <row r="11994" spans="1:1" x14ac:dyDescent="0.25">
      <c r="A11994" s="625"/>
    </row>
    <row r="12000" spans="1:1" x14ac:dyDescent="0.25">
      <c r="A12000" s="625"/>
    </row>
    <row r="12002" spans="1:1" x14ac:dyDescent="0.25">
      <c r="A12002" s="625"/>
    </row>
    <row r="12003" spans="1:1" x14ac:dyDescent="0.25">
      <c r="A12003" s="625"/>
    </row>
    <row r="12005" spans="1:1" x14ac:dyDescent="0.25">
      <c r="A12005" s="625"/>
    </row>
    <row r="12015" spans="1:1" x14ac:dyDescent="0.25">
      <c r="A12015" s="625"/>
    </row>
    <row r="12016" spans="1:1" x14ac:dyDescent="0.25">
      <c r="A12016" s="625"/>
    </row>
    <row r="12018" spans="1:1" x14ac:dyDescent="0.25">
      <c r="A12018" s="625"/>
    </row>
    <row r="12019" spans="1:1" x14ac:dyDescent="0.25">
      <c r="A12019" s="625"/>
    </row>
    <row r="12021" spans="1:1" x14ac:dyDescent="0.25">
      <c r="A12021" s="625"/>
    </row>
    <row r="12027" spans="1:1" x14ac:dyDescent="0.25">
      <c r="A12027" s="625"/>
    </row>
    <row r="12028" spans="1:1" x14ac:dyDescent="0.25">
      <c r="A12028" s="625"/>
    </row>
    <row r="12032" spans="1:1" x14ac:dyDescent="0.25">
      <c r="A12032" s="625"/>
    </row>
    <row r="12037" spans="1:1" x14ac:dyDescent="0.25">
      <c r="A12037" s="625"/>
    </row>
    <row r="12040" spans="1:1" x14ac:dyDescent="0.25">
      <c r="A12040" s="625"/>
    </row>
    <row r="12041" spans="1:1" x14ac:dyDescent="0.25">
      <c r="A12041" s="625"/>
    </row>
    <row r="12043" spans="1:1" x14ac:dyDescent="0.25">
      <c r="A12043" s="625"/>
    </row>
    <row r="12044" spans="1:1" x14ac:dyDescent="0.25">
      <c r="A12044" s="625"/>
    </row>
    <row r="12048" spans="1:1" x14ac:dyDescent="0.25">
      <c r="A12048" s="625"/>
    </row>
    <row r="12052" spans="1:1" x14ac:dyDescent="0.25">
      <c r="A12052" s="625"/>
    </row>
    <row r="12053" spans="1:1" x14ac:dyDescent="0.25">
      <c r="A12053" s="625"/>
    </row>
    <row r="12064" spans="1:1" x14ac:dyDescent="0.25">
      <c r="A12064" s="625"/>
    </row>
    <row r="12065" spans="1:1" x14ac:dyDescent="0.25">
      <c r="A12065" s="625"/>
    </row>
    <row r="12066" spans="1:1" x14ac:dyDescent="0.25">
      <c r="A12066" s="625"/>
    </row>
    <row r="12068" spans="1:1" x14ac:dyDescent="0.25">
      <c r="A12068" s="625"/>
    </row>
    <row r="12069" spans="1:1" x14ac:dyDescent="0.25">
      <c r="A12069" s="625"/>
    </row>
    <row r="12077" spans="1:1" x14ac:dyDescent="0.25">
      <c r="A12077" s="625"/>
    </row>
    <row r="12078" spans="1:1" x14ac:dyDescent="0.25">
      <c r="A12078" s="625"/>
    </row>
    <row r="12080" spans="1:1" x14ac:dyDescent="0.25">
      <c r="A12080" s="625"/>
    </row>
    <row r="12085" spans="1:1" x14ac:dyDescent="0.25">
      <c r="A12085" s="625"/>
    </row>
    <row r="12090" spans="1:1" x14ac:dyDescent="0.25">
      <c r="A12090" s="625"/>
    </row>
    <row r="12091" spans="1:1" x14ac:dyDescent="0.25">
      <c r="A12091" s="625"/>
    </row>
    <row r="12093" spans="1:1" x14ac:dyDescent="0.25">
      <c r="A12093" s="625"/>
    </row>
    <row r="12094" spans="1:1" x14ac:dyDescent="0.25">
      <c r="A12094" s="625"/>
    </row>
    <row r="12096" spans="1:1" x14ac:dyDescent="0.25">
      <c r="A12096" s="625"/>
    </row>
    <row r="12101" spans="1:1" x14ac:dyDescent="0.25">
      <c r="A12101" s="625"/>
    </row>
    <row r="12102" spans="1:1" x14ac:dyDescent="0.25">
      <c r="A12102" s="625"/>
    </row>
    <row r="12103" spans="1:1" x14ac:dyDescent="0.25">
      <c r="A12103" s="625"/>
    </row>
    <row r="12112" spans="1:1" x14ac:dyDescent="0.25">
      <c r="A12112" s="625"/>
    </row>
    <row r="12115" spans="1:1" x14ac:dyDescent="0.25">
      <c r="A12115" s="625"/>
    </row>
    <row r="12116" spans="1:1" x14ac:dyDescent="0.25">
      <c r="A12116" s="625"/>
    </row>
    <row r="12117" spans="1:1" x14ac:dyDescent="0.25">
      <c r="A12117" s="625"/>
    </row>
    <row r="12118" spans="1:1" x14ac:dyDescent="0.25">
      <c r="A12118" s="625"/>
    </row>
    <row r="12119" spans="1:1" x14ac:dyDescent="0.25">
      <c r="A12119" s="625"/>
    </row>
    <row r="12127" spans="1:1" x14ac:dyDescent="0.25">
      <c r="A12127" s="625"/>
    </row>
    <row r="12128" spans="1:1" x14ac:dyDescent="0.25">
      <c r="A12128" s="625"/>
    </row>
    <row r="12133" spans="1:1" x14ac:dyDescent="0.25">
      <c r="A12133" s="625"/>
    </row>
    <row r="12140" spans="1:1" x14ac:dyDescent="0.25">
      <c r="A12140" s="625"/>
    </row>
    <row r="12141" spans="1:1" x14ac:dyDescent="0.25">
      <c r="A12141" s="625"/>
    </row>
    <row r="12143" spans="1:1" x14ac:dyDescent="0.25">
      <c r="A12143" s="625"/>
    </row>
    <row r="12144" spans="1:1" x14ac:dyDescent="0.25">
      <c r="A12144" s="625"/>
    </row>
    <row r="12149" spans="1:1" x14ac:dyDescent="0.25">
      <c r="A12149" s="625"/>
    </row>
    <row r="12152" spans="1:1" x14ac:dyDescent="0.25">
      <c r="A12152" s="625"/>
    </row>
    <row r="12153" spans="1:1" x14ac:dyDescent="0.25">
      <c r="A12153" s="625"/>
    </row>
    <row r="12160" spans="1:1" x14ac:dyDescent="0.25">
      <c r="A12160" s="625"/>
    </row>
    <row r="12165" spans="1:1" x14ac:dyDescent="0.25">
      <c r="A12165" s="625"/>
    </row>
    <row r="12166" spans="1:1" x14ac:dyDescent="0.25">
      <c r="A12166" s="625"/>
    </row>
    <row r="12168" spans="1:1" x14ac:dyDescent="0.25">
      <c r="A12168" s="625"/>
    </row>
    <row r="12169" spans="1:1" x14ac:dyDescent="0.25">
      <c r="A12169" s="625"/>
    </row>
    <row r="12176" spans="1:1" x14ac:dyDescent="0.25">
      <c r="A12176" s="625"/>
    </row>
    <row r="12177" spans="1:1" x14ac:dyDescent="0.25">
      <c r="A12177" s="625"/>
    </row>
    <row r="12178" spans="1:1" x14ac:dyDescent="0.25">
      <c r="A12178" s="625"/>
    </row>
    <row r="12181" spans="1:1" x14ac:dyDescent="0.25">
      <c r="A12181" s="625"/>
    </row>
    <row r="12190" spans="1:1" x14ac:dyDescent="0.25">
      <c r="A12190" s="625"/>
    </row>
    <row r="12191" spans="1:1" x14ac:dyDescent="0.25">
      <c r="A12191" s="625"/>
    </row>
    <row r="12192" spans="1:1" x14ac:dyDescent="0.25">
      <c r="A12192" s="625"/>
    </row>
    <row r="12193" spans="1:1" x14ac:dyDescent="0.25">
      <c r="A12193" s="625"/>
    </row>
    <row r="12194" spans="1:1" x14ac:dyDescent="0.25">
      <c r="A12194" s="625"/>
    </row>
    <row r="12197" spans="1:1" x14ac:dyDescent="0.25">
      <c r="A12197" s="625"/>
    </row>
    <row r="12202" spans="1:1" x14ac:dyDescent="0.25">
      <c r="A12202" s="625"/>
    </row>
    <row r="12203" spans="1:1" x14ac:dyDescent="0.25">
      <c r="A12203" s="625"/>
    </row>
    <row r="12208" spans="1:1" x14ac:dyDescent="0.25">
      <c r="A12208" s="625"/>
    </row>
    <row r="12213" spans="1:1" x14ac:dyDescent="0.25">
      <c r="A12213" s="625"/>
    </row>
    <row r="12215" spans="1:1" x14ac:dyDescent="0.25">
      <c r="A12215" s="625"/>
    </row>
    <row r="12216" spans="1:1" x14ac:dyDescent="0.25">
      <c r="A12216" s="625"/>
    </row>
    <row r="12218" spans="1:1" x14ac:dyDescent="0.25">
      <c r="A12218" s="625"/>
    </row>
    <row r="12219" spans="1:1" x14ac:dyDescent="0.25">
      <c r="A12219" s="625"/>
    </row>
    <row r="12224" spans="1:1" x14ac:dyDescent="0.25">
      <c r="A12224" s="625"/>
    </row>
    <row r="12227" spans="1:1" x14ac:dyDescent="0.25">
      <c r="A12227" s="625"/>
    </row>
    <row r="12228" spans="1:1" x14ac:dyDescent="0.25">
      <c r="A12228" s="625"/>
    </row>
    <row r="12229" spans="1:1" x14ac:dyDescent="0.25">
      <c r="A12229" s="625"/>
    </row>
    <row r="12240" spans="1:1" x14ac:dyDescent="0.25">
      <c r="A12240" s="625"/>
    </row>
    <row r="12241" spans="1:1" x14ac:dyDescent="0.25">
      <c r="A12241" s="625"/>
    </row>
    <row r="12243" spans="1:1" x14ac:dyDescent="0.25">
      <c r="A12243" s="625"/>
    </row>
    <row r="12244" spans="1:1" x14ac:dyDescent="0.25">
      <c r="A12244" s="625"/>
    </row>
    <row r="12245" spans="1:1" x14ac:dyDescent="0.25">
      <c r="A12245" s="625"/>
    </row>
    <row r="12252" spans="1:1" x14ac:dyDescent="0.25">
      <c r="A12252" s="625"/>
    </row>
    <row r="12253" spans="1:1" x14ac:dyDescent="0.25">
      <c r="A12253" s="625"/>
    </row>
    <row r="12256" spans="1:1" x14ac:dyDescent="0.25">
      <c r="A12256" s="625"/>
    </row>
    <row r="12261" spans="1:1" x14ac:dyDescent="0.25">
      <c r="A12261" s="625"/>
    </row>
    <row r="12265" spans="1:1" x14ac:dyDescent="0.25">
      <c r="A12265" s="625"/>
    </row>
    <row r="12266" spans="1:1" x14ac:dyDescent="0.25">
      <c r="A12266" s="625"/>
    </row>
    <row r="12268" spans="1:1" x14ac:dyDescent="0.25">
      <c r="A12268" s="625"/>
    </row>
    <row r="12269" spans="1:1" x14ac:dyDescent="0.25">
      <c r="A12269" s="625"/>
    </row>
    <row r="12272" spans="1:1" x14ac:dyDescent="0.25">
      <c r="A12272" s="625"/>
    </row>
    <row r="12277" spans="1:1" x14ac:dyDescent="0.25">
      <c r="A12277" s="625"/>
    </row>
    <row r="12278" spans="1:1" x14ac:dyDescent="0.25">
      <c r="A12278" s="625"/>
    </row>
    <row r="12288" spans="1:1" x14ac:dyDescent="0.25">
      <c r="A12288" s="625"/>
    </row>
    <row r="12290" spans="1:1" x14ac:dyDescent="0.25">
      <c r="A12290" s="625"/>
    </row>
    <row r="12291" spans="1:1" x14ac:dyDescent="0.25">
      <c r="A12291" s="625"/>
    </row>
    <row r="12293" spans="1:1" x14ac:dyDescent="0.25">
      <c r="A12293" s="625"/>
    </row>
    <row r="12294" spans="1:1" x14ac:dyDescent="0.25">
      <c r="A12294" s="625"/>
    </row>
    <row r="12302" spans="1:1" x14ac:dyDescent="0.25">
      <c r="A12302" s="625"/>
    </row>
    <row r="12303" spans="1:1" x14ac:dyDescent="0.25">
      <c r="A12303" s="625"/>
    </row>
    <row r="12304" spans="1:1" x14ac:dyDescent="0.25">
      <c r="A12304" s="625"/>
    </row>
    <row r="12309" spans="1:1" x14ac:dyDescent="0.25">
      <c r="A12309" s="625"/>
    </row>
    <row r="12315" spans="1:1" x14ac:dyDescent="0.25">
      <c r="A12315" s="625"/>
    </row>
    <row r="12316" spans="1:1" x14ac:dyDescent="0.25">
      <c r="A12316" s="625"/>
    </row>
    <row r="12318" spans="1:1" x14ac:dyDescent="0.25">
      <c r="A12318" s="625"/>
    </row>
    <row r="12319" spans="1:1" x14ac:dyDescent="0.25">
      <c r="A12319" s="625"/>
    </row>
    <row r="12320" spans="1:1" x14ac:dyDescent="0.25">
      <c r="A12320" s="625"/>
    </row>
    <row r="12325" spans="1:1" x14ac:dyDescent="0.25">
      <c r="A12325" s="625"/>
    </row>
    <row r="12327" spans="1:1" x14ac:dyDescent="0.25">
      <c r="A12327" s="625"/>
    </row>
    <row r="12328" spans="1:1" x14ac:dyDescent="0.25">
      <c r="A12328" s="625"/>
    </row>
    <row r="12336" spans="1:1" x14ac:dyDescent="0.25">
      <c r="A12336" s="625"/>
    </row>
    <row r="12340" spans="1:1" x14ac:dyDescent="0.25">
      <c r="A12340" s="625"/>
    </row>
    <row r="12341" spans="1:1" x14ac:dyDescent="0.25">
      <c r="A12341" s="625"/>
    </row>
    <row r="12343" spans="1:1" x14ac:dyDescent="0.25">
      <c r="A12343" s="625"/>
    </row>
    <row r="12344" spans="1:1" x14ac:dyDescent="0.25">
      <c r="A12344" s="625"/>
    </row>
    <row r="12352" spans="1:1" x14ac:dyDescent="0.25">
      <c r="A12352" s="625"/>
    </row>
    <row r="12353" spans="1:1" x14ac:dyDescent="0.25">
      <c r="A12353" s="625"/>
    </row>
    <row r="12357" spans="1:1" x14ac:dyDescent="0.25">
      <c r="A12357" s="625"/>
    </row>
    <row r="12365" spans="1:1" x14ac:dyDescent="0.25">
      <c r="A12365" s="625"/>
    </row>
    <row r="12366" spans="1:1" x14ac:dyDescent="0.25">
      <c r="A12366" s="625"/>
    </row>
    <row r="12368" spans="1:1" x14ac:dyDescent="0.25">
      <c r="A12368" s="625"/>
    </row>
    <row r="12369" spans="1:1" x14ac:dyDescent="0.25">
      <c r="A12369" s="625"/>
    </row>
    <row r="12373" spans="1:1" x14ac:dyDescent="0.25">
      <c r="A12373" s="625"/>
    </row>
    <row r="12377" spans="1:1" x14ac:dyDescent="0.25">
      <c r="A12377" s="625"/>
    </row>
    <row r="12378" spans="1:1" x14ac:dyDescent="0.25">
      <c r="A12378" s="625"/>
    </row>
    <row r="12384" spans="1:1" x14ac:dyDescent="0.25">
      <c r="A12384" s="625"/>
    </row>
    <row r="12389" spans="1:1" x14ac:dyDescent="0.25">
      <c r="A12389" s="625"/>
    </row>
    <row r="12390" spans="1:1" x14ac:dyDescent="0.25">
      <c r="A12390" s="625"/>
    </row>
    <row r="12391" spans="1:1" x14ac:dyDescent="0.25">
      <c r="A12391" s="625"/>
    </row>
    <row r="12393" spans="1:1" x14ac:dyDescent="0.25">
      <c r="A12393" s="625"/>
    </row>
    <row r="12394" spans="1:1" x14ac:dyDescent="0.25">
      <c r="A12394" s="625"/>
    </row>
    <row r="12400" spans="1:1" x14ac:dyDescent="0.25">
      <c r="A12400" s="625"/>
    </row>
    <row r="12402" spans="1:1" x14ac:dyDescent="0.25">
      <c r="A12402" s="625"/>
    </row>
    <row r="12403" spans="1:1" x14ac:dyDescent="0.25">
      <c r="A12403" s="625"/>
    </row>
    <row r="12405" spans="1:1" x14ac:dyDescent="0.25">
      <c r="A12405" s="625"/>
    </row>
    <row r="12415" spans="1:1" x14ac:dyDescent="0.25">
      <c r="A12415" s="625"/>
    </row>
    <row r="12416" spans="1:1" x14ac:dyDescent="0.25">
      <c r="A12416" s="625"/>
    </row>
    <row r="12418" spans="1:1" x14ac:dyDescent="0.25">
      <c r="A12418" s="625"/>
    </row>
    <row r="12419" spans="1:1" x14ac:dyDescent="0.25">
      <c r="A12419" s="625"/>
    </row>
    <row r="12421" spans="1:1" x14ac:dyDescent="0.25">
      <c r="A12421" s="625"/>
    </row>
    <row r="12427" spans="1:1" x14ac:dyDescent="0.25">
      <c r="A12427" s="625"/>
    </row>
    <row r="12428" spans="1:1" x14ac:dyDescent="0.25">
      <c r="A12428" s="625"/>
    </row>
    <row r="12432" spans="1:1" x14ac:dyDescent="0.25">
      <c r="A12432" s="625"/>
    </row>
    <row r="12437" spans="1:1" x14ac:dyDescent="0.25">
      <c r="A12437" s="625"/>
    </row>
    <row r="12440" spans="1:1" x14ac:dyDescent="0.25">
      <c r="A12440" s="625"/>
    </row>
    <row r="12441" spans="1:1" x14ac:dyDescent="0.25">
      <c r="A12441" s="625"/>
    </row>
    <row r="12443" spans="1:1" x14ac:dyDescent="0.25">
      <c r="A12443" s="625"/>
    </row>
    <row r="12444" spans="1:1" x14ac:dyDescent="0.25">
      <c r="A12444" s="625"/>
    </row>
    <row r="12448" spans="1:1" x14ac:dyDescent="0.25">
      <c r="A12448" s="625"/>
    </row>
    <row r="12452" spans="1:1" x14ac:dyDescent="0.25">
      <c r="A12452" s="625"/>
    </row>
    <row r="12453" spans="1:1" x14ac:dyDescent="0.25">
      <c r="A12453" s="625"/>
    </row>
    <row r="12464" spans="1:1" x14ac:dyDescent="0.25">
      <c r="A12464" s="625"/>
    </row>
    <row r="12465" spans="1:1" x14ac:dyDescent="0.25">
      <c r="A12465" s="625"/>
    </row>
    <row r="12466" spans="1:1" x14ac:dyDescent="0.25">
      <c r="A12466" s="625"/>
    </row>
    <row r="12468" spans="1:1" x14ac:dyDescent="0.25">
      <c r="A12468" s="625"/>
    </row>
    <row r="12469" spans="1:1" x14ac:dyDescent="0.25">
      <c r="A12469" s="625"/>
    </row>
    <row r="12477" spans="1:1" x14ac:dyDescent="0.25">
      <c r="A12477" s="625"/>
    </row>
    <row r="12478" spans="1:1" x14ac:dyDescent="0.25">
      <c r="A12478" s="625"/>
    </row>
    <row r="12480" spans="1:1" x14ac:dyDescent="0.25">
      <c r="A12480" s="625"/>
    </row>
    <row r="12485" spans="1:1" x14ac:dyDescent="0.25">
      <c r="A12485" s="625"/>
    </row>
    <row r="12490" spans="1:1" x14ac:dyDescent="0.25">
      <c r="A12490" s="625"/>
    </row>
    <row r="12491" spans="1:1" x14ac:dyDescent="0.25">
      <c r="A12491" s="625"/>
    </row>
    <row r="12493" spans="1:1" x14ac:dyDescent="0.25">
      <c r="A12493" s="625"/>
    </row>
    <row r="12494" spans="1:1" x14ac:dyDescent="0.25">
      <c r="A12494" s="625"/>
    </row>
    <row r="12496" spans="1:1" x14ac:dyDescent="0.25">
      <c r="A12496" s="625"/>
    </row>
    <row r="12501" spans="1:1" x14ac:dyDescent="0.25">
      <c r="A12501" s="625"/>
    </row>
    <row r="12502" spans="1:1" x14ac:dyDescent="0.25">
      <c r="A12502" s="625"/>
    </row>
    <row r="12503" spans="1:1" x14ac:dyDescent="0.25">
      <c r="A12503" s="625"/>
    </row>
    <row r="12512" spans="1:1" x14ac:dyDescent="0.25">
      <c r="A12512" s="625"/>
    </row>
    <row r="12515" spans="1:1" x14ac:dyDescent="0.25">
      <c r="A12515" s="625"/>
    </row>
    <row r="12516" spans="1:1" x14ac:dyDescent="0.25">
      <c r="A12516" s="625"/>
    </row>
    <row r="12517" spans="1:1" x14ac:dyDescent="0.25">
      <c r="A12517" s="625"/>
    </row>
    <row r="12518" spans="1:1" x14ac:dyDescent="0.25">
      <c r="A12518" s="625"/>
    </row>
    <row r="12519" spans="1:1" x14ac:dyDescent="0.25">
      <c r="A12519" s="625"/>
    </row>
    <row r="12527" spans="1:1" x14ac:dyDescent="0.25">
      <c r="A12527" s="625"/>
    </row>
    <row r="12528" spans="1:1" x14ac:dyDescent="0.25">
      <c r="A12528" s="625"/>
    </row>
    <row r="12533" spans="1:1" x14ac:dyDescent="0.25">
      <c r="A12533" s="625"/>
    </row>
    <row r="12540" spans="1:1" x14ac:dyDescent="0.25">
      <c r="A12540" s="625"/>
    </row>
    <row r="12541" spans="1:1" x14ac:dyDescent="0.25">
      <c r="A12541" s="625"/>
    </row>
    <row r="12543" spans="1:1" x14ac:dyDescent="0.25">
      <c r="A12543" s="625"/>
    </row>
    <row r="12544" spans="1:1" x14ac:dyDescent="0.25">
      <c r="A12544" s="625"/>
    </row>
    <row r="12549" spans="1:1" x14ac:dyDescent="0.25">
      <c r="A12549" s="625"/>
    </row>
    <row r="12552" spans="1:1" x14ac:dyDescent="0.25">
      <c r="A12552" s="625"/>
    </row>
    <row r="12553" spans="1:1" x14ac:dyDescent="0.25">
      <c r="A12553" s="625"/>
    </row>
    <row r="12560" spans="1:1" x14ac:dyDescent="0.25">
      <c r="A12560" s="625"/>
    </row>
    <row r="12565" spans="1:1" x14ac:dyDescent="0.25">
      <c r="A12565" s="625"/>
    </row>
    <row r="12566" spans="1:1" x14ac:dyDescent="0.25">
      <c r="A12566" s="625"/>
    </row>
    <row r="12569" spans="1:1" x14ac:dyDescent="0.25">
      <c r="A12569" s="625"/>
    </row>
    <row r="12571" spans="1:1" x14ac:dyDescent="0.25">
      <c r="A12571" s="625"/>
    </row>
    <row r="12576" spans="1:1" x14ac:dyDescent="0.25">
      <c r="A12576" s="625"/>
    </row>
    <row r="12578" spans="1:1" x14ac:dyDescent="0.25">
      <c r="A12578" s="625"/>
    </row>
    <row r="12581" spans="1:1" x14ac:dyDescent="0.25">
      <c r="A12581" s="625"/>
    </row>
    <row r="12590" spans="1:1" x14ac:dyDescent="0.25">
      <c r="A12590" s="625"/>
    </row>
    <row r="12591" spans="1:1" x14ac:dyDescent="0.25">
      <c r="A12591" s="625"/>
    </row>
    <row r="12592" spans="1:1" x14ac:dyDescent="0.25">
      <c r="A12592" s="625"/>
    </row>
    <row r="12594" spans="1:1" x14ac:dyDescent="0.25">
      <c r="A12594" s="625"/>
    </row>
    <row r="12597" spans="1:1" x14ac:dyDescent="0.25">
      <c r="A12597" s="625"/>
    </row>
    <row r="12603" spans="1:1" x14ac:dyDescent="0.25">
      <c r="A12603" s="625"/>
    </row>
    <row r="12608" spans="1:1" x14ac:dyDescent="0.25">
      <c r="A12608" s="625"/>
    </row>
    <row r="12609" spans="1:1" x14ac:dyDescent="0.25">
      <c r="A12609" s="625"/>
    </row>
    <row r="12613" spans="1:1" x14ac:dyDescent="0.25">
      <c r="A12613" s="625"/>
    </row>
    <row r="12616" spans="1:1" x14ac:dyDescent="0.25">
      <c r="A12616" s="625"/>
    </row>
    <row r="12619" spans="1:1" x14ac:dyDescent="0.25">
      <c r="A12619" s="625"/>
    </row>
    <row r="12624" spans="1:1" x14ac:dyDescent="0.25">
      <c r="A12624" s="625"/>
    </row>
    <row r="12628" spans="1:1" x14ac:dyDescent="0.25">
      <c r="A12628" s="625"/>
    </row>
    <row r="12629" spans="1:1" x14ac:dyDescent="0.25">
      <c r="A12629" s="625"/>
    </row>
    <row r="12640" spans="1:1" x14ac:dyDescent="0.25">
      <c r="A12640" s="625"/>
    </row>
    <row r="12641" spans="1:1" x14ac:dyDescent="0.25">
      <c r="A12641" s="625"/>
    </row>
    <row r="12644" spans="1:1" x14ac:dyDescent="0.25">
      <c r="A12644" s="625"/>
    </row>
    <row r="12645" spans="1:1" x14ac:dyDescent="0.25">
      <c r="A12645" s="625"/>
    </row>
    <row r="12647" spans="1:1" x14ac:dyDescent="0.25">
      <c r="A12647" s="625"/>
    </row>
    <row r="12653" spans="1:1" x14ac:dyDescent="0.25">
      <c r="A12653" s="625"/>
    </row>
    <row r="12656" spans="1:1" x14ac:dyDescent="0.25">
      <c r="A12656" s="625"/>
    </row>
    <row r="12661" spans="1:1" x14ac:dyDescent="0.25">
      <c r="A12661" s="625"/>
    </row>
    <row r="12666" spans="1:1" x14ac:dyDescent="0.25">
      <c r="A12666" s="625"/>
    </row>
    <row r="12669" spans="1:1" x14ac:dyDescent="0.25">
      <c r="A12669" s="625"/>
    </row>
    <row r="12672" spans="1:1" x14ac:dyDescent="0.25">
      <c r="A12672" s="625"/>
    </row>
    <row r="12677" spans="1:1" x14ac:dyDescent="0.25">
      <c r="A12677" s="625"/>
    </row>
    <row r="12678" spans="1:1" x14ac:dyDescent="0.25">
      <c r="A12678" s="625"/>
    </row>
    <row r="12685" spans="1:1" x14ac:dyDescent="0.25">
      <c r="A12685" s="625"/>
    </row>
    <row r="12688" spans="1:1" x14ac:dyDescent="0.25">
      <c r="A12688" s="625"/>
    </row>
    <row r="12693" spans="1:1" x14ac:dyDescent="0.25">
      <c r="A12693" s="625"/>
    </row>
    <row r="12697" spans="1:1" x14ac:dyDescent="0.25">
      <c r="A12697" s="625"/>
    </row>
    <row r="12704" spans="1:1" x14ac:dyDescent="0.25">
      <c r="A12704" s="625"/>
    </row>
    <row r="12709" spans="1:1" x14ac:dyDescent="0.25">
      <c r="A12709" s="625"/>
    </row>
    <row r="12716" spans="1:1" x14ac:dyDescent="0.25">
      <c r="A12716" s="625"/>
    </row>
    <row r="12720" spans="1:1" x14ac:dyDescent="0.25">
      <c r="A12720" s="625"/>
    </row>
    <row r="12723" spans="1:1" x14ac:dyDescent="0.25">
      <c r="A12723" s="625"/>
    </row>
    <row r="12725" spans="1:1" x14ac:dyDescent="0.25">
      <c r="A12725" s="625"/>
    </row>
    <row r="12735" spans="1:1" x14ac:dyDescent="0.25">
      <c r="A12735" s="625"/>
    </row>
    <row r="12736" spans="1:1" x14ac:dyDescent="0.25">
      <c r="A12736" s="625"/>
    </row>
    <row r="12741" spans="1:1" x14ac:dyDescent="0.25">
      <c r="A12741" s="625"/>
    </row>
    <row r="12742" spans="1:1" x14ac:dyDescent="0.25">
      <c r="A12742" s="625"/>
    </row>
    <row r="12752" spans="1:1" x14ac:dyDescent="0.25">
      <c r="A12752" s="625"/>
    </row>
    <row r="12754" spans="1:1" x14ac:dyDescent="0.25">
      <c r="A12754" s="625"/>
    </row>
    <row r="12757" spans="1:1" x14ac:dyDescent="0.25">
      <c r="A12757" s="625"/>
    </row>
    <row r="12761" spans="1:1" x14ac:dyDescent="0.25">
      <c r="A12761" s="625"/>
    </row>
    <row r="12768" spans="1:1" x14ac:dyDescent="0.25">
      <c r="A12768" s="625"/>
    </row>
    <row r="12773" spans="1:1" x14ac:dyDescent="0.25">
      <c r="A12773" s="625"/>
    </row>
    <row r="12780" spans="1:1" x14ac:dyDescent="0.25">
      <c r="A12780" s="625"/>
    </row>
    <row r="12784" spans="1:1" x14ac:dyDescent="0.25">
      <c r="A12784" s="625"/>
    </row>
    <row r="12789" spans="1:1" x14ac:dyDescent="0.25">
      <c r="A12789" s="625"/>
    </row>
    <row r="12792" spans="1:1" x14ac:dyDescent="0.25">
      <c r="A12792" s="625"/>
    </row>
    <row r="12799" spans="1:1" x14ac:dyDescent="0.25">
      <c r="A12799" s="625"/>
    </row>
    <row r="12800" spans="1:1" x14ac:dyDescent="0.25">
      <c r="A12800" s="625"/>
    </row>
    <row r="12805" spans="1:1" x14ac:dyDescent="0.25">
      <c r="A12805" s="625"/>
    </row>
    <row r="12811" spans="1:1" x14ac:dyDescent="0.25">
      <c r="A12811" s="625"/>
    </row>
    <row r="12816" spans="1:1" x14ac:dyDescent="0.25">
      <c r="A12816" s="625"/>
    </row>
    <row r="12818" spans="1:1" x14ac:dyDescent="0.25">
      <c r="A12818" s="625"/>
    </row>
    <row r="12821" spans="1:1" x14ac:dyDescent="0.25">
      <c r="A12821" s="625"/>
    </row>
    <row r="12830" spans="1:1" x14ac:dyDescent="0.25">
      <c r="A12830" s="625"/>
    </row>
    <row r="12832" spans="1:1" x14ac:dyDescent="0.25">
      <c r="A12832" s="625"/>
    </row>
    <row r="12837" spans="1:1" x14ac:dyDescent="0.25">
      <c r="A12837" s="625"/>
    </row>
    <row r="12848" spans="1:1" x14ac:dyDescent="0.25">
      <c r="A12848" s="625"/>
    </row>
    <row r="12849" spans="1:1" x14ac:dyDescent="0.25">
      <c r="A12849" s="625"/>
    </row>
    <row r="12853" spans="1:1" x14ac:dyDescent="0.25">
      <c r="A12853" s="625"/>
    </row>
    <row r="12856" spans="1:1" x14ac:dyDescent="0.25">
      <c r="A12856" s="625"/>
    </row>
    <row r="12864" spans="1:1" x14ac:dyDescent="0.25">
      <c r="A12864" s="625"/>
    </row>
    <row r="12868" spans="1:1" x14ac:dyDescent="0.25">
      <c r="A12868" s="625"/>
    </row>
    <row r="12869" spans="1:1" x14ac:dyDescent="0.25">
      <c r="A12869" s="625"/>
    </row>
    <row r="12875" spans="1:1" x14ac:dyDescent="0.25">
      <c r="A12875" s="625"/>
    </row>
    <row r="12880" spans="1:1" x14ac:dyDescent="0.25">
      <c r="A12880" s="625"/>
    </row>
    <row r="12885" spans="1:1" x14ac:dyDescent="0.25">
      <c r="A12885" s="625"/>
    </row>
    <row r="12887" spans="1:1" x14ac:dyDescent="0.25">
      <c r="A12887" s="625"/>
    </row>
    <row r="12894" spans="1:1" x14ac:dyDescent="0.25">
      <c r="A12894" s="625"/>
    </row>
    <row r="12896" spans="1:1" x14ac:dyDescent="0.25">
      <c r="A12896" s="625"/>
    </row>
    <row r="12901" spans="1:1" x14ac:dyDescent="0.25">
      <c r="A12901" s="625"/>
    </row>
    <row r="12906" spans="1:1" x14ac:dyDescent="0.25">
      <c r="A12906" s="625"/>
    </row>
    <row r="12912" spans="1:1" x14ac:dyDescent="0.25">
      <c r="A12912" s="625"/>
    </row>
    <row r="12913" spans="1:1" x14ac:dyDescent="0.25">
      <c r="A12913" s="625"/>
    </row>
    <row r="12917" spans="1:1" x14ac:dyDescent="0.25">
      <c r="A12917" s="625"/>
    </row>
    <row r="12925" spans="1:1" x14ac:dyDescent="0.25">
      <c r="A12925" s="625"/>
    </row>
    <row r="12928" spans="1:1" x14ac:dyDescent="0.25">
      <c r="A12928" s="625"/>
    </row>
    <row r="12932" spans="1:1" x14ac:dyDescent="0.25">
      <c r="A12932" s="625"/>
    </row>
    <row r="12933" spans="1:1" x14ac:dyDescent="0.25">
      <c r="A12933" s="625"/>
    </row>
    <row r="12944" spans="1:1" x14ac:dyDescent="0.25">
      <c r="A12944" s="625"/>
    </row>
    <row r="12949" spans="1:1" x14ac:dyDescent="0.25">
      <c r="A12949" s="625"/>
    </row>
    <row r="12951" spans="1:1" x14ac:dyDescent="0.25">
      <c r="A12951" s="625"/>
    </row>
    <row r="12960" spans="1:1" x14ac:dyDescent="0.25">
      <c r="A12960" s="625"/>
    </row>
    <row r="12963" spans="1:1" x14ac:dyDescent="0.25">
      <c r="A12963" s="625"/>
    </row>
    <row r="12965" spans="1:1" x14ac:dyDescent="0.25">
      <c r="A12965" s="625"/>
    </row>
    <row r="12970" spans="1:1" x14ac:dyDescent="0.25">
      <c r="A12970" s="625"/>
    </row>
    <row r="12976" spans="1:1" x14ac:dyDescent="0.25">
      <c r="A12976" s="625"/>
    </row>
    <row r="12981" spans="1:1" x14ac:dyDescent="0.25">
      <c r="A12981" s="625"/>
    </row>
    <row r="12982" spans="1:1" x14ac:dyDescent="0.25">
      <c r="A12982" s="625"/>
    </row>
    <row r="12989" spans="1:1" x14ac:dyDescent="0.25">
      <c r="A12989" s="625"/>
    </row>
    <row r="12992" spans="1:1" x14ac:dyDescent="0.25">
      <c r="A12992" s="625"/>
    </row>
    <row r="12997" spans="1:1" x14ac:dyDescent="0.25">
      <c r="A12997" s="625"/>
    </row>
    <row r="13001" spans="1:1" x14ac:dyDescent="0.25">
      <c r="A13001" s="625"/>
    </row>
    <row r="13008" spans="1:1" x14ac:dyDescent="0.25">
      <c r="A13008" s="625"/>
    </row>
    <row r="13013" spans="1:1" x14ac:dyDescent="0.25">
      <c r="A13013" s="625"/>
    </row>
    <row r="13020" spans="1:1" x14ac:dyDescent="0.25">
      <c r="A13020" s="625"/>
    </row>
    <row r="13024" spans="1:1" x14ac:dyDescent="0.25">
      <c r="A13024" s="625"/>
    </row>
    <row r="13027" spans="1:1" x14ac:dyDescent="0.25">
      <c r="A13027" s="625"/>
    </row>
    <row r="13029" spans="1:1" x14ac:dyDescent="0.25">
      <c r="A13029" s="625"/>
    </row>
    <row r="13039" spans="1:1" x14ac:dyDescent="0.25">
      <c r="A13039" s="625"/>
    </row>
    <row r="13040" spans="1:1" x14ac:dyDescent="0.25">
      <c r="A13040" s="625"/>
    </row>
    <row r="13045" spans="1:1" x14ac:dyDescent="0.25">
      <c r="A13045" s="625"/>
    </row>
    <row r="13046" spans="1:1" x14ac:dyDescent="0.25">
      <c r="A13046" s="625"/>
    </row>
    <row r="13056" spans="1:1" x14ac:dyDescent="0.25">
      <c r="A13056" s="625"/>
    </row>
    <row r="13058" spans="1:1" x14ac:dyDescent="0.25">
      <c r="A13058" s="625"/>
    </row>
    <row r="13061" spans="1:1" x14ac:dyDescent="0.25">
      <c r="A13061" s="625"/>
    </row>
    <row r="13065" spans="1:1" x14ac:dyDescent="0.25">
      <c r="A13065" s="625"/>
    </row>
    <row r="13072" spans="1:1" x14ac:dyDescent="0.25">
      <c r="A13072" s="625"/>
    </row>
    <row r="13077" spans="1:1" x14ac:dyDescent="0.25">
      <c r="A13077" s="625"/>
    </row>
    <row r="13084" spans="1:1" x14ac:dyDescent="0.25">
      <c r="A13084" s="625"/>
    </row>
    <row r="13088" spans="1:1" x14ac:dyDescent="0.25">
      <c r="A13088" s="625"/>
    </row>
    <row r="13093" spans="1:1" x14ac:dyDescent="0.25">
      <c r="A13093" s="625"/>
    </row>
    <row r="13096" spans="1:1" x14ac:dyDescent="0.25">
      <c r="A13096" s="625"/>
    </row>
    <row r="13103" spans="1:1" x14ac:dyDescent="0.25">
      <c r="A13103" s="625"/>
    </row>
    <row r="13104" spans="1:1" x14ac:dyDescent="0.25">
      <c r="A13104" s="625"/>
    </row>
    <row r="13109" spans="1:1" x14ac:dyDescent="0.25">
      <c r="A13109" s="625"/>
    </row>
    <row r="13115" spans="1:1" x14ac:dyDescent="0.25">
      <c r="A13115" s="625"/>
    </row>
    <row r="13120" spans="1:1" x14ac:dyDescent="0.25">
      <c r="A13120" s="625"/>
    </row>
    <row r="13122" spans="1:1" x14ac:dyDescent="0.25">
      <c r="A13122" s="625"/>
    </row>
    <row r="13125" spans="1:1" x14ac:dyDescent="0.25">
      <c r="A13125" s="625"/>
    </row>
    <row r="13134" spans="1:1" x14ac:dyDescent="0.25">
      <c r="A13134" s="625"/>
    </row>
    <row r="13136" spans="1:1" x14ac:dyDescent="0.25">
      <c r="A13136" s="625"/>
    </row>
    <row r="13141" spans="1:1" x14ac:dyDescent="0.25">
      <c r="A13141" s="625"/>
    </row>
    <row r="13152" spans="1:1" x14ac:dyDescent="0.25">
      <c r="A13152" s="625"/>
    </row>
    <row r="13153" spans="1:1" x14ac:dyDescent="0.25">
      <c r="A13153" s="625"/>
    </row>
    <row r="13157" spans="1:1" x14ac:dyDescent="0.25">
      <c r="A13157" s="625"/>
    </row>
    <row r="13160" spans="1:1" x14ac:dyDescent="0.25">
      <c r="A13160" s="625"/>
    </row>
    <row r="13168" spans="1:1" x14ac:dyDescent="0.25">
      <c r="A13168" s="625"/>
    </row>
    <row r="13172" spans="1:1" x14ac:dyDescent="0.25">
      <c r="A13172" s="625"/>
    </row>
    <row r="13173" spans="1:1" x14ac:dyDescent="0.25">
      <c r="A13173" s="625"/>
    </row>
    <row r="13179" spans="1:1" x14ac:dyDescent="0.25">
      <c r="A13179" s="625"/>
    </row>
    <row r="13184" spans="1:1" x14ac:dyDescent="0.25">
      <c r="A13184" s="625"/>
    </row>
    <row r="13189" spans="1:1" x14ac:dyDescent="0.25">
      <c r="A13189" s="625"/>
    </row>
    <row r="13191" spans="1:1" x14ac:dyDescent="0.25">
      <c r="A13191" s="625"/>
    </row>
    <row r="13198" spans="1:1" x14ac:dyDescent="0.25">
      <c r="A13198" s="625"/>
    </row>
    <row r="13200" spans="1:1" x14ac:dyDescent="0.25">
      <c r="A13200" s="625"/>
    </row>
    <row r="13205" spans="1:1" x14ac:dyDescent="0.25">
      <c r="A13205" s="625"/>
    </row>
    <row r="13210" spans="1:1" x14ac:dyDescent="0.25">
      <c r="A13210" s="625"/>
    </row>
    <row r="13216" spans="1:1" x14ac:dyDescent="0.25">
      <c r="A13216" s="625"/>
    </row>
    <row r="13217" spans="1:1" x14ac:dyDescent="0.25">
      <c r="A13217" s="625"/>
    </row>
    <row r="13221" spans="1:1" x14ac:dyDescent="0.25">
      <c r="A13221" s="625"/>
    </row>
    <row r="13229" spans="1:1" x14ac:dyDescent="0.25">
      <c r="A13229" s="625"/>
    </row>
    <row r="13232" spans="1:1" x14ac:dyDescent="0.25">
      <c r="A13232" s="625"/>
    </row>
    <row r="13236" spans="1:1" x14ac:dyDescent="0.25">
      <c r="A13236" s="625"/>
    </row>
    <row r="13237" spans="1:1" x14ac:dyDescent="0.25">
      <c r="A13237" s="625"/>
    </row>
    <row r="13248" spans="1:1" x14ac:dyDescent="0.25">
      <c r="A13248" s="625"/>
    </row>
    <row r="13253" spans="1:1" x14ac:dyDescent="0.25">
      <c r="A13253" s="625"/>
    </row>
    <row r="13255" spans="1:1" x14ac:dyDescent="0.25">
      <c r="A13255" s="625"/>
    </row>
    <row r="13264" spans="1:1" x14ac:dyDescent="0.25">
      <c r="A13264" s="625"/>
    </row>
    <row r="13269" spans="1:1" x14ac:dyDescent="0.25">
      <c r="A13269" s="625"/>
    </row>
    <row r="13274" spans="1:1" x14ac:dyDescent="0.25">
      <c r="A13274" s="625"/>
    </row>
    <row r="13280" spans="1:1" x14ac:dyDescent="0.25">
      <c r="A13280" s="625"/>
    </row>
    <row r="13285" spans="1:1" x14ac:dyDescent="0.25">
      <c r="A13285" s="625"/>
    </row>
    <row r="13293" spans="1:1" x14ac:dyDescent="0.25">
      <c r="A13293" s="625"/>
    </row>
    <row r="13296" spans="1:1" x14ac:dyDescent="0.25">
      <c r="A13296" s="625"/>
    </row>
    <row r="13301" spans="1:1" x14ac:dyDescent="0.25">
      <c r="A13301" s="625"/>
    </row>
    <row r="13312" spans="1:1" x14ac:dyDescent="0.25">
      <c r="A13312" s="625"/>
    </row>
    <row r="13317" spans="1:1" x14ac:dyDescent="0.25">
      <c r="A13317" s="625"/>
    </row>
    <row r="13328" spans="1:1" x14ac:dyDescent="0.25">
      <c r="A13328" s="625"/>
    </row>
    <row r="13331" spans="1:1" x14ac:dyDescent="0.25">
      <c r="A13331" s="625"/>
    </row>
    <row r="13333" spans="1:1" x14ac:dyDescent="0.25">
      <c r="A13333" s="625"/>
    </row>
    <row r="13344" spans="1:1" x14ac:dyDescent="0.25">
      <c r="A13344" s="625"/>
    </row>
    <row r="13349" spans="1:1" x14ac:dyDescent="0.25">
      <c r="A13349" s="625"/>
    </row>
    <row r="13350" spans="1:1" x14ac:dyDescent="0.25">
      <c r="A13350" s="625"/>
    </row>
    <row r="13360" spans="1:1" x14ac:dyDescent="0.25">
      <c r="A13360" s="625"/>
    </row>
    <row r="13365" spans="1:1" x14ac:dyDescent="0.25">
      <c r="A13365" s="625"/>
    </row>
    <row r="13369" spans="1:1" x14ac:dyDescent="0.25">
      <c r="A13369" s="625"/>
    </row>
    <row r="13376" spans="1:1" x14ac:dyDescent="0.25">
      <c r="A13376" s="625"/>
    </row>
    <row r="13381" spans="1:1" x14ac:dyDescent="0.25">
      <c r="A13381" s="625"/>
    </row>
    <row r="13388" spans="1:1" x14ac:dyDescent="0.25">
      <c r="A13388" s="625"/>
    </row>
    <row r="13397" spans="1:1" x14ac:dyDescent="0.25">
      <c r="A13397" s="625"/>
    </row>
    <row r="13407" spans="1:1" x14ac:dyDescent="0.25">
      <c r="A13407" s="625"/>
    </row>
    <row r="13413" spans="1:1" x14ac:dyDescent="0.25">
      <c r="A13413" s="625"/>
    </row>
    <row r="13426" spans="1:1" x14ac:dyDescent="0.25">
      <c r="A13426" s="625"/>
    </row>
    <row r="13429" spans="1:1" x14ac:dyDescent="0.25">
      <c r="A13429" s="625"/>
    </row>
    <row r="13445" spans="1:1" x14ac:dyDescent="0.25">
      <c r="A13445" s="625"/>
    </row>
    <row r="13464" spans="1:1" x14ac:dyDescent="0.25">
      <c r="A13464" s="625"/>
    </row>
    <row r="13483" spans="1:1" x14ac:dyDescent="0.25">
      <c r="A13483" s="625"/>
    </row>
    <row r="13502" spans="1:1" x14ac:dyDescent="0.25">
      <c r="A13502" s="625"/>
    </row>
    <row r="13521" spans="1:1" x14ac:dyDescent="0.25">
      <c r="A13521" s="625"/>
    </row>
    <row r="13540" spans="1:1" x14ac:dyDescent="0.25">
      <c r="A13540" s="625"/>
    </row>
    <row r="13559" spans="1:1" x14ac:dyDescent="0.25">
      <c r="A13559" s="625"/>
    </row>
    <row r="13578" spans="1:1" x14ac:dyDescent="0.25">
      <c r="A13578" s="625"/>
    </row>
    <row r="13597" spans="1:1" x14ac:dyDescent="0.25">
      <c r="A13597" s="625"/>
    </row>
    <row r="13616" spans="1:1" x14ac:dyDescent="0.25">
      <c r="A13616" s="625"/>
    </row>
    <row r="13635" spans="1:1" x14ac:dyDescent="0.25">
      <c r="A13635" s="625"/>
    </row>
    <row r="13654" spans="1:1" x14ac:dyDescent="0.25">
      <c r="A13654" s="625"/>
    </row>
    <row r="13673" spans="1:1" x14ac:dyDescent="0.25">
      <c r="A13673" s="625"/>
    </row>
    <row r="13692" spans="1:1" x14ac:dyDescent="0.25">
      <c r="A13692" s="625"/>
    </row>
    <row r="13705" spans="1:1" x14ac:dyDescent="0.25">
      <c r="A13705" s="625"/>
    </row>
    <row r="13708" spans="1:1" x14ac:dyDescent="0.25">
      <c r="A13708" s="625"/>
    </row>
    <row r="13717" spans="1:1" x14ac:dyDescent="0.25">
      <c r="A13717" s="625"/>
    </row>
    <row r="13730" spans="1:1" x14ac:dyDescent="0.25">
      <c r="A13730" s="625"/>
    </row>
    <row r="13733" spans="1:1" x14ac:dyDescent="0.25">
      <c r="A13733" s="625"/>
    </row>
    <row r="13742" spans="1:1" x14ac:dyDescent="0.25">
      <c r="A13742" s="625"/>
    </row>
    <row r="13755" spans="1:1" x14ac:dyDescent="0.25">
      <c r="A13755" s="625"/>
    </row>
    <row r="13758" spans="1:1" x14ac:dyDescent="0.25">
      <c r="A13758" s="625"/>
    </row>
    <row r="13767" spans="1:1" x14ac:dyDescent="0.25">
      <c r="A13767" s="625"/>
    </row>
    <row r="13780" spans="1:1" x14ac:dyDescent="0.25">
      <c r="A13780" s="625"/>
    </row>
    <row r="13783" spans="1:1" x14ac:dyDescent="0.25">
      <c r="A13783" s="625"/>
    </row>
    <row r="13792" spans="1:1" x14ac:dyDescent="0.25">
      <c r="A13792" s="625"/>
    </row>
    <row r="13805" spans="1:1" x14ac:dyDescent="0.25">
      <c r="A13805" s="625"/>
    </row>
    <row r="13808" spans="1:1" x14ac:dyDescent="0.25">
      <c r="A13808" s="625"/>
    </row>
    <row r="13817" spans="1:1" x14ac:dyDescent="0.25">
      <c r="A13817" s="625"/>
    </row>
    <row r="13830" spans="1:1" x14ac:dyDescent="0.25">
      <c r="A13830" s="625"/>
    </row>
    <row r="13833" spans="1:1" x14ac:dyDescent="0.25">
      <c r="A13833" s="625"/>
    </row>
    <row r="13842" spans="1:1" x14ac:dyDescent="0.25">
      <c r="A13842" s="625"/>
    </row>
    <row r="13855" spans="1:1" x14ac:dyDescent="0.25">
      <c r="A13855" s="625"/>
    </row>
    <row r="13858" spans="1:1" x14ac:dyDescent="0.25">
      <c r="A13858" s="625"/>
    </row>
    <row r="13867" spans="1:1" x14ac:dyDescent="0.25">
      <c r="A13867" s="625"/>
    </row>
    <row r="13880" spans="1:1" x14ac:dyDescent="0.25">
      <c r="A13880" s="625"/>
    </row>
    <row r="13883" spans="1:1" x14ac:dyDescent="0.25">
      <c r="A13883" s="625"/>
    </row>
    <row r="13892" spans="1:1" x14ac:dyDescent="0.25">
      <c r="A13892" s="625"/>
    </row>
    <row r="13905" spans="1:1" x14ac:dyDescent="0.25">
      <c r="A13905" s="625"/>
    </row>
    <row r="13908" spans="1:1" x14ac:dyDescent="0.25">
      <c r="A13908" s="625"/>
    </row>
    <row r="13917" spans="1:1" x14ac:dyDescent="0.25">
      <c r="A13917" s="625"/>
    </row>
    <row r="13930" spans="1:1" x14ac:dyDescent="0.25">
      <c r="A13930" s="625"/>
    </row>
    <row r="13933" spans="1:1" x14ac:dyDescent="0.25">
      <c r="A13933" s="625"/>
    </row>
    <row r="13942" spans="1:1" x14ac:dyDescent="0.25">
      <c r="A13942" s="625"/>
    </row>
    <row r="13955" spans="1:1" x14ac:dyDescent="0.25">
      <c r="A13955" s="625"/>
    </row>
    <row r="13958" spans="1:1" x14ac:dyDescent="0.25">
      <c r="A13958" s="625"/>
    </row>
    <row r="13967" spans="1:1" x14ac:dyDescent="0.25">
      <c r="A13967" s="625"/>
    </row>
    <row r="13980" spans="1:1" x14ac:dyDescent="0.25">
      <c r="A13980" s="625"/>
    </row>
    <row r="13983" spans="1:1" x14ac:dyDescent="0.25">
      <c r="A13983" s="625"/>
    </row>
    <row r="13992" spans="1:1" x14ac:dyDescent="0.25">
      <c r="A13992" s="625"/>
    </row>
    <row r="14005" spans="1:1" x14ac:dyDescent="0.25">
      <c r="A14005" s="625"/>
    </row>
    <row r="14008" spans="1:1" x14ac:dyDescent="0.25">
      <c r="A14008" s="625"/>
    </row>
    <row r="14017" spans="1:1" x14ac:dyDescent="0.25">
      <c r="A14017" s="625"/>
    </row>
    <row r="14030" spans="1:1" x14ac:dyDescent="0.25">
      <c r="A14030" s="625"/>
    </row>
    <row r="14033" spans="1:1" x14ac:dyDescent="0.25">
      <c r="A14033" s="625"/>
    </row>
    <row r="14042" spans="1:1" x14ac:dyDescent="0.25">
      <c r="A14042" s="625"/>
    </row>
    <row r="14055" spans="1:1" x14ac:dyDescent="0.25">
      <c r="A14055" s="625"/>
    </row>
    <row r="14058" spans="1:1" x14ac:dyDescent="0.25">
      <c r="A14058" s="625"/>
    </row>
    <row r="14067" spans="1:1" x14ac:dyDescent="0.25">
      <c r="A14067" s="625"/>
    </row>
    <row r="14080" spans="1:1" x14ac:dyDescent="0.25">
      <c r="A14080" s="625"/>
    </row>
    <row r="14083" spans="1:1" x14ac:dyDescent="0.25">
      <c r="A14083" s="625"/>
    </row>
    <row r="14092" spans="1:1" x14ac:dyDescent="0.25">
      <c r="A14092" s="625"/>
    </row>
    <row r="14105" spans="1:1" x14ac:dyDescent="0.25">
      <c r="A14105" s="625"/>
    </row>
    <row r="14108" spans="1:1" x14ac:dyDescent="0.25">
      <c r="A14108" s="625"/>
    </row>
    <row r="14117" spans="1:1" x14ac:dyDescent="0.25">
      <c r="A14117" s="625"/>
    </row>
    <row r="14130" spans="1:1" x14ac:dyDescent="0.25">
      <c r="A14130" s="625"/>
    </row>
    <row r="14133" spans="1:1" x14ac:dyDescent="0.25">
      <c r="A14133" s="625"/>
    </row>
    <row r="14142" spans="1:1" x14ac:dyDescent="0.25">
      <c r="A14142" s="625"/>
    </row>
    <row r="14155" spans="1:1" x14ac:dyDescent="0.25">
      <c r="A14155" s="625"/>
    </row>
    <row r="14158" spans="1:1" x14ac:dyDescent="0.25">
      <c r="A14158" s="625"/>
    </row>
    <row r="14167" spans="1:1" x14ac:dyDescent="0.25">
      <c r="A14167" s="625"/>
    </row>
    <row r="14180" spans="1:1" x14ac:dyDescent="0.25">
      <c r="A14180" s="625"/>
    </row>
    <row r="14183" spans="1:1" x14ac:dyDescent="0.25">
      <c r="A14183" s="625"/>
    </row>
    <row r="14192" spans="1:1" x14ac:dyDescent="0.25">
      <c r="A14192" s="625"/>
    </row>
    <row r="14205" spans="1:1" x14ac:dyDescent="0.25">
      <c r="A14205" s="625"/>
    </row>
    <row r="14208" spans="1:1" x14ac:dyDescent="0.25">
      <c r="A14208" s="625"/>
    </row>
    <row r="14217" spans="1:1" x14ac:dyDescent="0.25">
      <c r="A14217" s="625"/>
    </row>
    <row r="14230" spans="1:1" x14ac:dyDescent="0.25">
      <c r="A14230" s="625"/>
    </row>
    <row r="14233" spans="1:1" x14ac:dyDescent="0.25">
      <c r="A14233" s="625"/>
    </row>
    <row r="14242" spans="1:1" x14ac:dyDescent="0.25">
      <c r="A14242" s="625"/>
    </row>
    <row r="14255" spans="1:1" x14ac:dyDescent="0.25">
      <c r="A14255" s="625"/>
    </row>
    <row r="14258" spans="1:1" x14ac:dyDescent="0.25">
      <c r="A14258" s="625"/>
    </row>
    <row r="14267" spans="1:1" x14ac:dyDescent="0.25">
      <c r="A14267" s="625"/>
    </row>
    <row r="14280" spans="1:1" x14ac:dyDescent="0.25">
      <c r="A14280" s="625"/>
    </row>
    <row r="14283" spans="1:1" x14ac:dyDescent="0.25">
      <c r="A14283" s="625"/>
    </row>
    <row r="14292" spans="1:1" x14ac:dyDescent="0.25">
      <c r="A14292" s="625"/>
    </row>
    <row r="14305" spans="1:1" x14ac:dyDescent="0.25">
      <c r="A14305" s="625"/>
    </row>
    <row r="14308" spans="1:1" x14ac:dyDescent="0.25">
      <c r="A14308" s="625"/>
    </row>
    <row r="14317" spans="1:1" x14ac:dyDescent="0.25">
      <c r="A14317" s="625"/>
    </row>
    <row r="14330" spans="1:1" x14ac:dyDescent="0.25">
      <c r="A14330" s="625"/>
    </row>
    <row r="14333" spans="1:1" x14ac:dyDescent="0.25">
      <c r="A14333" s="625"/>
    </row>
    <row r="14342" spans="1:1" x14ac:dyDescent="0.25">
      <c r="A14342" s="625"/>
    </row>
    <row r="14355" spans="1:1" x14ac:dyDescent="0.25">
      <c r="A14355" s="625"/>
    </row>
    <row r="14358" spans="1:1" x14ac:dyDescent="0.25">
      <c r="A14358" s="625"/>
    </row>
    <row r="14367" spans="1:1" x14ac:dyDescent="0.25">
      <c r="A14367" s="625"/>
    </row>
    <row r="14380" spans="1:1" x14ac:dyDescent="0.25">
      <c r="A14380" s="625"/>
    </row>
    <row r="14383" spans="1:1" x14ac:dyDescent="0.25">
      <c r="A14383" s="625"/>
    </row>
    <row r="14392" spans="1:1" x14ac:dyDescent="0.25">
      <c r="A14392" s="625"/>
    </row>
    <row r="14405" spans="1:1" x14ac:dyDescent="0.25">
      <c r="A14405" s="625"/>
    </row>
    <row r="14408" spans="1:1" x14ac:dyDescent="0.25">
      <c r="A14408" s="625"/>
    </row>
    <row r="14417" spans="1:1" x14ac:dyDescent="0.25">
      <c r="A14417" s="625"/>
    </row>
    <row r="14430" spans="1:1" x14ac:dyDescent="0.25">
      <c r="A14430" s="625"/>
    </row>
    <row r="14433" spans="1:1" x14ac:dyDescent="0.25">
      <c r="A14433" s="625"/>
    </row>
    <row r="14442" spans="1:1" x14ac:dyDescent="0.25">
      <c r="A14442" s="625"/>
    </row>
    <row r="14461" spans="1:1" x14ac:dyDescent="0.25">
      <c r="A14461" s="625"/>
    </row>
    <row r="14480" spans="1:1" x14ac:dyDescent="0.25">
      <c r="A14480" s="625"/>
    </row>
    <row r="14499" spans="1:1" x14ac:dyDescent="0.25">
      <c r="A14499" s="625"/>
    </row>
    <row r="14518" spans="1:1" x14ac:dyDescent="0.25">
      <c r="A14518" s="625"/>
    </row>
    <row r="14537" spans="1:1" x14ac:dyDescent="0.25">
      <c r="A14537" s="625"/>
    </row>
    <row r="14556" spans="1:1" x14ac:dyDescent="0.25">
      <c r="A14556" s="625"/>
    </row>
    <row r="14575" spans="1:1" x14ac:dyDescent="0.25">
      <c r="A14575" s="625"/>
    </row>
    <row r="14594" spans="1:1" x14ac:dyDescent="0.25">
      <c r="A14594" s="625"/>
    </row>
    <row r="14613" spans="1:1" x14ac:dyDescent="0.25">
      <c r="A14613" s="625"/>
    </row>
    <row r="14632" spans="1:1" x14ac:dyDescent="0.25">
      <c r="A14632" s="625"/>
    </row>
    <row r="14651" spans="1:1" x14ac:dyDescent="0.25">
      <c r="A14651" s="625"/>
    </row>
    <row r="14670" spans="1:1" x14ac:dyDescent="0.25">
      <c r="A14670" s="625"/>
    </row>
    <row r="14689" spans="1:1" x14ac:dyDescent="0.25">
      <c r="A14689" s="625"/>
    </row>
    <row r="14708" spans="1:1" x14ac:dyDescent="0.25">
      <c r="A14708" s="625"/>
    </row>
    <row r="14727" spans="1:1" x14ac:dyDescent="0.25">
      <c r="A14727" s="625"/>
    </row>
    <row r="14746" spans="1:1" x14ac:dyDescent="0.25">
      <c r="A14746" s="625"/>
    </row>
    <row r="14765" spans="1:1" x14ac:dyDescent="0.25">
      <c r="A14765" s="625"/>
    </row>
    <row r="14784" spans="1:1" x14ac:dyDescent="0.25">
      <c r="A14784" s="625"/>
    </row>
    <row r="14803" spans="1:1" x14ac:dyDescent="0.25">
      <c r="A14803" s="625"/>
    </row>
    <row r="14822" spans="1:1" x14ac:dyDescent="0.25">
      <c r="A14822" s="625"/>
    </row>
    <row r="14841" spans="1:1" x14ac:dyDescent="0.25">
      <c r="A14841" s="625"/>
    </row>
    <row r="14860" spans="1:1" x14ac:dyDescent="0.25">
      <c r="A14860" s="625"/>
    </row>
    <row r="14879" spans="1:1" x14ac:dyDescent="0.25">
      <c r="A14879" s="625"/>
    </row>
    <row r="14898" spans="1:1" x14ac:dyDescent="0.25">
      <c r="A14898" s="625"/>
    </row>
    <row r="14917" spans="1:1" x14ac:dyDescent="0.25">
      <c r="A14917" s="625"/>
    </row>
    <row r="14936" spans="1:1" x14ac:dyDescent="0.25">
      <c r="A14936" s="625"/>
    </row>
    <row r="14955" spans="1:1" x14ac:dyDescent="0.25">
      <c r="A14955" s="625"/>
    </row>
    <row r="14974" spans="1:1" x14ac:dyDescent="0.25">
      <c r="A14974" s="625"/>
    </row>
    <row r="14993" spans="1:1" x14ac:dyDescent="0.25">
      <c r="A14993" s="625"/>
    </row>
    <row r="15385" spans="1:1" x14ac:dyDescent="0.25">
      <c r="A15385" s="625"/>
    </row>
    <row r="15401" spans="1:1" x14ac:dyDescent="0.25">
      <c r="A15401" s="625"/>
    </row>
    <row r="15417" spans="1:1" x14ac:dyDescent="0.25">
      <c r="A15417" s="625"/>
    </row>
    <row r="15433" spans="1:1" x14ac:dyDescent="0.25">
      <c r="A15433" s="625"/>
    </row>
    <row r="15465" spans="1:1" x14ac:dyDescent="0.25">
      <c r="A15465" s="625"/>
    </row>
    <row r="15481" spans="1:1" x14ac:dyDescent="0.25">
      <c r="A15481" s="625"/>
    </row>
    <row r="15497" spans="1:1" x14ac:dyDescent="0.25">
      <c r="A15497" s="625"/>
    </row>
    <row r="15545" spans="1:1" x14ac:dyDescent="0.25">
      <c r="A15545" s="625"/>
    </row>
    <row r="15561" spans="1:1" x14ac:dyDescent="0.25">
      <c r="A15561" s="625"/>
    </row>
    <row r="15577" spans="1:1" x14ac:dyDescent="0.25">
      <c r="A15577" s="625"/>
    </row>
    <row r="15593" spans="1:1" x14ac:dyDescent="0.25">
      <c r="A15593" s="625"/>
    </row>
    <row r="15609" spans="1:1" x14ac:dyDescent="0.25">
      <c r="A15609" s="625"/>
    </row>
    <row r="15625" spans="1:1" x14ac:dyDescent="0.25">
      <c r="A15625" s="625"/>
    </row>
    <row r="15641" spans="1:1" x14ac:dyDescent="0.25">
      <c r="A15641" s="625"/>
    </row>
    <row r="15657" spans="1:1" x14ac:dyDescent="0.25">
      <c r="A15657" s="625"/>
    </row>
    <row r="15673" spans="1:1" x14ac:dyDescent="0.25">
      <c r="A15673" s="625"/>
    </row>
    <row r="15689" spans="1:1" x14ac:dyDescent="0.25">
      <c r="A15689" s="625"/>
    </row>
    <row r="15705" spans="1:1" x14ac:dyDescent="0.25">
      <c r="A15705" s="625"/>
    </row>
    <row r="15721" spans="1:1" x14ac:dyDescent="0.25">
      <c r="A15721" s="625"/>
    </row>
    <row r="15737" spans="1:1" x14ac:dyDescent="0.25">
      <c r="A15737" s="625"/>
    </row>
    <row r="15753" spans="1:1" x14ac:dyDescent="0.25">
      <c r="A15753" s="625"/>
    </row>
    <row r="15769" spans="1:1" x14ac:dyDescent="0.25">
      <c r="A15769" s="625"/>
    </row>
    <row r="15785" spans="1:1" x14ac:dyDescent="0.25">
      <c r="A15785" s="625"/>
    </row>
    <row r="15801" spans="1:1" x14ac:dyDescent="0.25">
      <c r="A15801" s="625"/>
    </row>
    <row r="15817" spans="1:1" x14ac:dyDescent="0.25">
      <c r="A15817" s="625"/>
    </row>
    <row r="15833" spans="1:1" x14ac:dyDescent="0.25">
      <c r="A15833" s="625"/>
    </row>
    <row r="15849" spans="1:1" x14ac:dyDescent="0.25">
      <c r="A15849" s="625"/>
    </row>
    <row r="15865" spans="1:1" x14ac:dyDescent="0.25">
      <c r="A15865" s="625"/>
    </row>
    <row r="15881" spans="1:1" x14ac:dyDescent="0.25">
      <c r="A15881" s="625"/>
    </row>
    <row r="15897" spans="1:1" x14ac:dyDescent="0.25">
      <c r="A15897" s="625"/>
    </row>
    <row r="15913" spans="1:1" x14ac:dyDescent="0.25">
      <c r="A15913" s="625"/>
    </row>
    <row r="15929" spans="1:1" x14ac:dyDescent="0.25">
      <c r="A15929" s="625"/>
    </row>
    <row r="15945" spans="1:1" x14ac:dyDescent="0.25">
      <c r="A15945" s="625"/>
    </row>
    <row r="15961" spans="1:1" x14ac:dyDescent="0.25">
      <c r="A15961" s="625"/>
    </row>
    <row r="15977" spans="1:1" x14ac:dyDescent="0.25">
      <c r="A15977" s="625"/>
    </row>
    <row r="15993" spans="1:1" x14ac:dyDescent="0.25">
      <c r="A15993" s="625"/>
    </row>
    <row r="16009" spans="1:1" x14ac:dyDescent="0.25">
      <c r="A16009" s="625"/>
    </row>
    <row r="16025" spans="1:1" x14ac:dyDescent="0.25">
      <c r="A16025" s="625"/>
    </row>
    <row r="16041" spans="1:1" x14ac:dyDescent="0.25">
      <c r="A16041" s="625"/>
    </row>
    <row r="16057" spans="1:1" x14ac:dyDescent="0.25">
      <c r="A16057" s="625"/>
    </row>
    <row r="16073" spans="1:1" x14ac:dyDescent="0.25">
      <c r="A16073" s="625"/>
    </row>
    <row r="16089" spans="1:1" x14ac:dyDescent="0.25">
      <c r="A16089" s="625"/>
    </row>
    <row r="16105" spans="1:1" x14ac:dyDescent="0.25">
      <c r="A16105" s="625"/>
    </row>
    <row r="16121" spans="1:1" x14ac:dyDescent="0.25">
      <c r="A16121" s="625"/>
    </row>
    <row r="16137" spans="1:1" x14ac:dyDescent="0.25">
      <c r="A16137" s="625"/>
    </row>
    <row r="16153" spans="1:1" x14ac:dyDescent="0.25">
      <c r="A16153" s="625"/>
    </row>
    <row r="16169" spans="1:1" x14ac:dyDescent="0.25">
      <c r="A16169" s="625"/>
    </row>
    <row r="16185" spans="1:1" x14ac:dyDescent="0.25">
      <c r="A16185" s="625"/>
    </row>
    <row r="16201" spans="1:1" x14ac:dyDescent="0.25">
      <c r="A16201" s="625"/>
    </row>
    <row r="16217" spans="1:1" x14ac:dyDescent="0.25">
      <c r="A16217" s="625"/>
    </row>
    <row r="16233" spans="1:1" x14ac:dyDescent="0.25">
      <c r="A16233" s="625"/>
    </row>
    <row r="16249" spans="1:1" x14ac:dyDescent="0.25">
      <c r="A16249" s="625"/>
    </row>
    <row r="16265" spans="1:1" x14ac:dyDescent="0.25">
      <c r="A16265" s="625"/>
    </row>
    <row r="16281" spans="1:1" x14ac:dyDescent="0.25">
      <c r="A16281" s="625"/>
    </row>
    <row r="16297" spans="1:1" x14ac:dyDescent="0.25">
      <c r="A16297" s="625"/>
    </row>
    <row r="16313" spans="1:1" x14ac:dyDescent="0.25">
      <c r="A16313" s="625"/>
    </row>
    <row r="16329" spans="1:1" x14ac:dyDescent="0.25">
      <c r="A16329" s="625"/>
    </row>
    <row r="16345" spans="1:1" x14ac:dyDescent="0.25">
      <c r="A16345" s="625"/>
    </row>
    <row r="16361" spans="1:1" x14ac:dyDescent="0.25">
      <c r="A16361" s="625"/>
    </row>
    <row r="16377" spans="1:1" x14ac:dyDescent="0.25">
      <c r="A16377" s="625"/>
    </row>
    <row r="16393" spans="1:1" x14ac:dyDescent="0.25">
      <c r="A16393" s="625"/>
    </row>
    <row r="16409" spans="1:1" x14ac:dyDescent="0.25">
      <c r="A16409" s="625"/>
    </row>
    <row r="16425" spans="1:1" x14ac:dyDescent="0.25">
      <c r="A16425" s="625"/>
    </row>
    <row r="16441" spans="1:1" x14ac:dyDescent="0.25">
      <c r="A16441" s="625"/>
    </row>
    <row r="16457" spans="1:1" x14ac:dyDescent="0.25">
      <c r="A16457" s="625"/>
    </row>
    <row r="16473" spans="1:1" x14ac:dyDescent="0.25">
      <c r="A16473" s="625"/>
    </row>
    <row r="16489" spans="1:1" x14ac:dyDescent="0.25">
      <c r="A16489" s="625"/>
    </row>
    <row r="16505" spans="1:1" x14ac:dyDescent="0.25">
      <c r="A16505" s="625"/>
    </row>
    <row r="16521" spans="1:1" x14ac:dyDescent="0.25">
      <c r="A16521" s="625"/>
    </row>
    <row r="16537" spans="1:1" x14ac:dyDescent="0.25">
      <c r="A16537" s="625"/>
    </row>
    <row r="16553" spans="1:1" x14ac:dyDescent="0.25">
      <c r="A16553" s="625"/>
    </row>
    <row r="16569" spans="1:1" x14ac:dyDescent="0.25">
      <c r="A16569" s="625"/>
    </row>
    <row r="16585" spans="1:1" x14ac:dyDescent="0.25">
      <c r="A16585" s="625"/>
    </row>
    <row r="16601" spans="1:1" x14ac:dyDescent="0.25">
      <c r="A16601" s="625"/>
    </row>
    <row r="16617" spans="1:1" x14ac:dyDescent="0.25">
      <c r="A16617" s="625"/>
    </row>
    <row r="16633" spans="1:1" x14ac:dyDescent="0.25">
      <c r="A16633" s="625"/>
    </row>
    <row r="16649" spans="1:1" x14ac:dyDescent="0.25">
      <c r="A16649" s="625"/>
    </row>
    <row r="16665" spans="1:1" x14ac:dyDescent="0.25">
      <c r="A16665" s="625"/>
    </row>
    <row r="16681" spans="1:1" x14ac:dyDescent="0.25">
      <c r="A16681" s="625"/>
    </row>
    <row r="16697" spans="1:1" x14ac:dyDescent="0.25">
      <c r="A16697" s="625"/>
    </row>
    <row r="16713" spans="1:1" x14ac:dyDescent="0.25">
      <c r="A16713" s="625"/>
    </row>
    <row r="16729" spans="1:1" x14ac:dyDescent="0.25">
      <c r="A16729" s="625"/>
    </row>
    <row r="16745" spans="1:1" x14ac:dyDescent="0.25">
      <c r="A16745" s="625"/>
    </row>
    <row r="16761" spans="1:1" x14ac:dyDescent="0.25">
      <c r="A16761" s="625"/>
    </row>
    <row r="16777" spans="1:1" x14ac:dyDescent="0.25">
      <c r="A16777" s="625"/>
    </row>
    <row r="16793" spans="1:1" x14ac:dyDescent="0.25">
      <c r="A16793" s="625"/>
    </row>
    <row r="16809" spans="1:1" x14ac:dyDescent="0.25">
      <c r="A16809" s="625"/>
    </row>
    <row r="16825" spans="1:1" x14ac:dyDescent="0.25">
      <c r="A16825" s="625"/>
    </row>
    <row r="16841" spans="1:1" x14ac:dyDescent="0.25">
      <c r="A16841" s="625"/>
    </row>
    <row r="16857" spans="1:1" x14ac:dyDescent="0.25">
      <c r="A16857" s="625"/>
    </row>
    <row r="16873" spans="1:1" x14ac:dyDescent="0.25">
      <c r="A16873" s="625"/>
    </row>
    <row r="16889" spans="1:1" x14ac:dyDescent="0.25">
      <c r="A16889" s="625"/>
    </row>
    <row r="16905" spans="1:1" x14ac:dyDescent="0.25">
      <c r="A16905" s="625"/>
    </row>
    <row r="16921" spans="1:1" x14ac:dyDescent="0.25">
      <c r="A16921" s="625"/>
    </row>
    <row r="16937" spans="1:1" x14ac:dyDescent="0.25">
      <c r="A16937" s="625"/>
    </row>
    <row r="16953" spans="1:1" x14ac:dyDescent="0.25">
      <c r="A16953" s="625"/>
    </row>
    <row r="16969" spans="1:1" x14ac:dyDescent="0.25">
      <c r="A16969" s="625"/>
    </row>
    <row r="16985" spans="1:1" x14ac:dyDescent="0.25">
      <c r="A16985" s="625"/>
    </row>
    <row r="17001" spans="1:1" x14ac:dyDescent="0.25">
      <c r="A17001" s="625"/>
    </row>
    <row r="17017" spans="1:1" x14ac:dyDescent="0.25">
      <c r="A17017" s="625"/>
    </row>
    <row r="17033" spans="1:1" x14ac:dyDescent="0.25">
      <c r="A17033" s="625"/>
    </row>
    <row r="17049" spans="1:1" x14ac:dyDescent="0.25">
      <c r="A17049" s="625"/>
    </row>
  </sheetData>
  <sheetProtection algorithmName="SHA-512" hashValue="HzXBCHmIscTw7qnLfQdbUxF5jj9jR+WSluAKOWeve/tRhiP3/eH2XbFJcZvx79NN/ijLH7SjMTu6Q8UJxTLqgA==" saltValue="3wKNJaSQWxftSfw+OWiJuA=="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399">
        <f ca="1">N_INICIAL-P_Min+1</f>
        <v>1</v>
      </c>
      <c r="B1" s="30" t="s">
        <v>1489</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1521</v>
      </c>
    </row>
    <row r="2" spans="1:77" x14ac:dyDescent="0.25">
      <c r="A2" s="109" t="s">
        <v>19627</v>
      </c>
      <c r="B2" s="235"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3" t="s">
        <v>1487</v>
      </c>
      <c r="B3" s="273" t="s">
        <v>1488</v>
      </c>
      <c r="C3" s="273" t="s">
        <v>733</v>
      </c>
      <c r="D3" s="273" t="s">
        <v>731</v>
      </c>
      <c r="E3" s="273" t="s">
        <v>734</v>
      </c>
      <c r="F3" s="273" t="s">
        <v>732</v>
      </c>
      <c r="G3" s="273" t="s">
        <v>1365</v>
      </c>
      <c r="H3" s="273" t="s">
        <v>1483</v>
      </c>
      <c r="I3" s="273" t="s">
        <v>1484</v>
      </c>
      <c r="J3" s="273" t="s">
        <v>1485</v>
      </c>
      <c r="K3" s="273" t="s">
        <v>1486</v>
      </c>
      <c r="L3" s="273" t="s">
        <v>198</v>
      </c>
      <c r="M3" s="273" t="s">
        <v>199</v>
      </c>
      <c r="N3" s="273" t="s">
        <v>200</v>
      </c>
      <c r="O3" s="273" t="s">
        <v>201</v>
      </c>
      <c r="P3" s="273" t="s">
        <v>202</v>
      </c>
      <c r="Q3" s="273" t="s">
        <v>203</v>
      </c>
      <c r="R3" s="273" t="s">
        <v>204</v>
      </c>
      <c r="S3" s="273" t="s">
        <v>205</v>
      </c>
      <c r="T3" s="273" t="s">
        <v>206</v>
      </c>
      <c r="U3" s="273" t="s">
        <v>207</v>
      </c>
      <c r="V3" s="273" t="s">
        <v>208</v>
      </c>
      <c r="W3" s="273" t="s">
        <v>209</v>
      </c>
      <c r="X3" s="273" t="s">
        <v>210</v>
      </c>
      <c r="Y3" s="273" t="s">
        <v>211</v>
      </c>
      <c r="Z3" s="273" t="s">
        <v>212</v>
      </c>
      <c r="AA3" s="314" t="s">
        <v>1523</v>
      </c>
      <c r="AB3" s="314" t="s">
        <v>749</v>
      </c>
      <c r="AC3" s="314" t="s">
        <v>11</v>
      </c>
      <c r="AD3" s="314" t="s">
        <v>120</v>
      </c>
      <c r="AE3" s="314" t="s">
        <v>1489</v>
      </c>
      <c r="AF3" s="314" t="s">
        <v>65</v>
      </c>
      <c r="AG3" s="314" t="s">
        <v>119</v>
      </c>
      <c r="AH3" s="314" t="s">
        <v>1490</v>
      </c>
      <c r="AI3" s="314" t="s">
        <v>1491</v>
      </c>
      <c r="AJ3" s="314" t="s">
        <v>1492</v>
      </c>
      <c r="AK3" s="314" t="s">
        <v>1493</v>
      </c>
      <c r="AL3" s="314" t="s">
        <v>17861</v>
      </c>
      <c r="AM3" s="314" t="s">
        <v>1494</v>
      </c>
      <c r="AN3" s="314" t="s">
        <v>121</v>
      </c>
      <c r="AO3" s="314" t="s">
        <v>1524</v>
      </c>
      <c r="AP3" s="314" t="s">
        <v>1525</v>
      </c>
      <c r="AQ3" s="314" t="s">
        <v>122</v>
      </c>
      <c r="AR3" s="314" t="s">
        <v>1526</v>
      </c>
      <c r="AS3" s="314" t="s">
        <v>1527</v>
      </c>
      <c r="AT3" s="314" t="s">
        <v>1528</v>
      </c>
      <c r="AU3" s="314" t="s">
        <v>1529</v>
      </c>
      <c r="AV3" s="314" t="s">
        <v>1530</v>
      </c>
      <c r="AW3" s="314" t="s">
        <v>1531</v>
      </c>
      <c r="AX3" s="314" t="s">
        <v>1521</v>
      </c>
      <c r="AY3" s="314" t="s">
        <v>1495</v>
      </c>
      <c r="AZ3" s="314" t="s">
        <v>1496</v>
      </c>
      <c r="BA3" s="314" t="s">
        <v>1497</v>
      </c>
      <c r="BB3" s="314" t="s">
        <v>1498</v>
      </c>
      <c r="BC3" s="314" t="s">
        <v>1499</v>
      </c>
      <c r="BD3" s="314" t="s">
        <v>1500</v>
      </c>
      <c r="BE3" s="314" t="s">
        <v>1501</v>
      </c>
      <c r="BF3" s="314" t="s">
        <v>1502</v>
      </c>
      <c r="BG3" s="314" t="s">
        <v>1503</v>
      </c>
      <c r="BH3" s="314" t="s">
        <v>1504</v>
      </c>
      <c r="BI3" s="314" t="s">
        <v>1505</v>
      </c>
      <c r="BJ3" s="314" t="s">
        <v>1506</v>
      </c>
      <c r="BK3" s="314" t="s">
        <v>1507</v>
      </c>
      <c r="BL3" s="314" t="s">
        <v>1508</v>
      </c>
      <c r="BM3" s="314" t="s">
        <v>1509</v>
      </c>
      <c r="BN3" s="314" t="s">
        <v>1510</v>
      </c>
      <c r="BO3" s="314" t="s">
        <v>1511</v>
      </c>
      <c r="BP3" s="314" t="s">
        <v>1512</v>
      </c>
      <c r="BQ3" s="314" t="s">
        <v>1513</v>
      </c>
      <c r="BR3" s="314" t="s">
        <v>1514</v>
      </c>
      <c r="BS3" s="314" t="s">
        <v>1515</v>
      </c>
      <c r="BT3" s="314" t="s">
        <v>1516</v>
      </c>
      <c r="BU3" s="314" t="s">
        <v>1517</v>
      </c>
      <c r="BV3" s="314" t="s">
        <v>1518</v>
      </c>
      <c r="BW3" s="273" t="s">
        <v>1522</v>
      </c>
      <c r="BX3" s="314" t="s">
        <v>1519</v>
      </c>
      <c r="BY3" s="314" t="s">
        <v>1520</v>
      </c>
    </row>
    <row r="4" spans="1:77" x14ac:dyDescent="0.25">
      <c r="A4" s="400">
        <f ca="1">IF(ROW()=4,$A$1,A3+1)</f>
        <v>1</v>
      </c>
      <c r="B4" s="274" t="str">
        <f ca="1">IF(Tabla_DOC[[#This Row],[N]]="","",Tabla_DOC[[#This Row],[N]]&amp;") "&amp;IF(INDIRECT("'Datos "&amp;Tipo_Cuestionario_Cod&amp;"'!"&amp;B$1&amp;N_I_Tabla+Tabla_DOC[[#This Row],[N]]-1)="","",INDIRECT("'Datos "&amp;Tipo_Cuestionario_Cod&amp;"'!"&amp;B$1&amp;N_I_Tabla+Tabla_DOC[[#This Row],[N]]-1)))</f>
        <v xml:space="preserve">1) </v>
      </c>
      <c r="C4" s="275"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5"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5"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5"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5"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5"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5"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5"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5"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5"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5"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5"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5"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5"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5"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5"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5"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5"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5"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5"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5"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5"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5"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5"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5">
        <f t="shared" ref="AA4:AJ4" ca="1" si="3">IF(AND(OR(Tipo_Cuestionario_Cod="EM",Tipo_Cuestionario_Cod="PP"),ISODD(AA$2)),AA$2,RAND())</f>
        <v>0.11608667023891139</v>
      </c>
      <c r="AB4" s="315">
        <f t="shared" ca="1" si="3"/>
        <v>0.76781773268661746</v>
      </c>
      <c r="AC4" s="315">
        <f t="shared" ca="1" si="3"/>
        <v>0.65376029231928445</v>
      </c>
      <c r="AD4" s="315">
        <f t="shared" ca="1" si="3"/>
        <v>0.18289674527971611</v>
      </c>
      <c r="AE4" s="315">
        <f t="shared" ca="1" si="3"/>
        <v>0.46429842748699046</v>
      </c>
      <c r="AF4" s="315">
        <f t="shared" ca="1" si="3"/>
        <v>0.9029755513840767</v>
      </c>
      <c r="AG4" s="315">
        <f t="shared" ca="1" si="3"/>
        <v>0.56766768560414005</v>
      </c>
      <c r="AH4" s="315">
        <f t="shared" ca="1" si="3"/>
        <v>0.64200509911754255</v>
      </c>
      <c r="AI4" s="315">
        <f t="shared" ca="1" si="3"/>
        <v>0.95257513737043775</v>
      </c>
      <c r="AJ4" s="315">
        <f t="shared" ca="1" si="3"/>
        <v>0.72018767545987072</v>
      </c>
      <c r="AK4" s="315">
        <f t="shared" ref="AK4:AX4" ca="1" si="4">IF(AND(OR(Tipo_Cuestionario_Cod="EM",Tipo_Cuestionario_Cod="PP"),ISODD(AK$2)),AK$2,RAND())</f>
        <v>0.57129049378471208</v>
      </c>
      <c r="AL4" s="315">
        <f t="shared" ca="1" si="4"/>
        <v>2.6584189424270988E-2</v>
      </c>
      <c r="AM4" s="315">
        <f t="shared" ca="1" si="4"/>
        <v>7.2408143936328662E-2</v>
      </c>
      <c r="AN4" s="315">
        <f t="shared" ca="1" si="4"/>
        <v>0.98385643829360314</v>
      </c>
      <c r="AO4" s="315">
        <f t="shared" ca="1" si="4"/>
        <v>0.27447407803462298</v>
      </c>
      <c r="AP4" s="315">
        <f t="shared" ca="1" si="4"/>
        <v>0.29254689826281211</v>
      </c>
      <c r="AQ4" s="315">
        <f t="shared" ca="1" si="4"/>
        <v>0.50116616207211284</v>
      </c>
      <c r="AR4" s="315">
        <f t="shared" ca="1" si="4"/>
        <v>0.71317852763464973</v>
      </c>
      <c r="AS4" s="315">
        <f t="shared" ca="1" si="4"/>
        <v>0.60209545265411069</v>
      </c>
      <c r="AT4" s="315">
        <f t="shared" ca="1" si="4"/>
        <v>0.27588492148877808</v>
      </c>
      <c r="AU4" s="315">
        <f t="shared" ca="1" si="4"/>
        <v>0.74617641194305606</v>
      </c>
      <c r="AV4" s="315">
        <f t="shared" ca="1" si="4"/>
        <v>0.28874609191150424</v>
      </c>
      <c r="AW4" s="315">
        <f t="shared" ca="1" si="4"/>
        <v>0.69828168953811387</v>
      </c>
      <c r="AX4" s="315">
        <f t="shared" ca="1" si="4"/>
        <v>0.50964333088824787</v>
      </c>
      <c r="AY4" s="395" t="str">
        <f ca="1">IFERROR(IF(Tipo_Cuestionario_Cod="EM",
IF(ISEVEN(AY$3),AA$3,CHAR(RANK(AA4,INDIRECT(Tabla_DOC[[#This Row],[RANGO]]),1)*2+66)),
IF(Tipo_Cuestionario_Cod="PP",IF(ISODD(AY$3),CHAR(RANK(AA4,INDIRECT(Tabla_DOC[[#This Row],[RANGO]]),1)*2+66),CHAR(CODE(MID(AZ4,1,1))-1)),
                                              CHAR(RANK(AA4,INDIRECT(Tabla_DOC[[#This Row],[RANGO]]),1)+66)))&amp;ROW(),"")</f>
        <v/>
      </c>
      <c r="AZ4" s="395" t="str">
        <f ca="1">IFERROR(IF(Tipo_Cuestionario_Cod="EM",
IF(ISEVEN(AZ$3),AB$3,CHAR(RANK(AB4,INDIRECT(Tabla_DOC[[#This Row],[RANGO]]),1)*2+66)),
IF(Tipo_Cuestionario_Cod="PP",IF(ISODD(AZ$3),CHAR(RANK(AB4,INDIRECT(Tabla_DOC[[#This Row],[RANGO]]),1)*2+66),CHAR(CODE(MID(BA4,1,1))-1)),
                                              CHAR(RANK(AB4,INDIRECT(Tabla_DOC[[#This Row],[RANGO]]),1)+66)))&amp;ROW(),"")</f>
        <v/>
      </c>
      <c r="BA4" s="395" t="str">
        <f ca="1">IFERROR(IF(Tipo_Cuestionario_Cod="EM",
IF(ISEVEN(BA$3),AC$3,CHAR(RANK(AC4,INDIRECT(Tabla_DOC[[#This Row],[RANGO]]),1)*2+66)),
IF(Tipo_Cuestionario_Cod="PP",IF(ISODD(BA$3),CHAR(RANK(AC4,INDIRECT(Tabla_DOC[[#This Row],[RANGO]]),1)*2+66),CHAR(CODE(MID(BB4,1,1))-1)),
                                              CHAR(RANK(AC4,INDIRECT(Tabla_DOC[[#This Row],[RANGO]]),1)+66)))&amp;ROW(),"")</f>
        <v/>
      </c>
      <c r="BB4" s="395" t="str">
        <f ca="1">IFERROR(IF(Tipo_Cuestionario_Cod="EM",
IF(ISEVEN(BB$3),AD$3,CHAR(RANK(AD4,INDIRECT(Tabla_DOC[[#This Row],[RANGO]]),1)*2+66)),
IF(Tipo_Cuestionario_Cod="PP",IF(ISODD(BB$3),CHAR(RANK(AD4,INDIRECT(Tabla_DOC[[#This Row],[RANGO]]),1)*2+66),CHAR(CODE(MID(BC4,1,1))-1)),
                                              CHAR(RANK(AD4,INDIRECT(Tabla_DOC[[#This Row],[RANGO]]),1)+66)))&amp;ROW(),"")</f>
        <v/>
      </c>
      <c r="BC4" s="395" t="str">
        <f ca="1">IFERROR(IF(Tipo_Cuestionario_Cod="EM",
IF(ISEVEN(BC$3),AE$3,CHAR(RANK(AE4,INDIRECT(Tabla_DOC[[#This Row],[RANGO]]),1)*2+66)),
IF(Tipo_Cuestionario_Cod="PP",IF(ISODD(BC$3),CHAR(RANK(AE4,INDIRECT(Tabla_DOC[[#This Row],[RANGO]]),1)*2+66),CHAR(CODE(MID(BD4,1,1))-1)),
                                              CHAR(RANK(AE4,INDIRECT(Tabla_DOC[[#This Row],[RANGO]]),1)+66)))&amp;ROW(),"")</f>
        <v/>
      </c>
      <c r="BD4" s="395" t="str">
        <f ca="1">IFERROR(IF(Tipo_Cuestionario_Cod="EM",
IF(ISEVEN(BD$3),AF$3,CHAR(RANK(AF4,INDIRECT(Tabla_DOC[[#This Row],[RANGO]]),1)*2+66)),
IF(Tipo_Cuestionario_Cod="PP",IF(ISODD(BD$3),CHAR(RANK(AF4,INDIRECT(Tabla_DOC[[#This Row],[RANGO]]),1)*2+66),CHAR(CODE(MID(BE4,1,1))-1)),
                                              CHAR(RANK(AF4,INDIRECT(Tabla_DOC[[#This Row],[RANGO]]),1)+66)))&amp;ROW(),"")</f>
        <v/>
      </c>
      <c r="BE4" s="395" t="str">
        <f ca="1">IFERROR(IF(Tipo_Cuestionario_Cod="EM",
IF(ISEVEN(BE$3),AG$3,CHAR(RANK(AG4,INDIRECT(Tabla_DOC[[#This Row],[RANGO]]),1)*2+66)),
IF(Tipo_Cuestionario_Cod="PP",IF(ISODD(BE$3),CHAR(RANK(AG4,INDIRECT(Tabla_DOC[[#This Row],[RANGO]]),1)*2+66),CHAR(CODE(MID(BF4,1,1))-1)),
                                              CHAR(RANK(AG4,INDIRECT(Tabla_DOC[[#This Row],[RANGO]]),1)+66)))&amp;ROW(),"")</f>
        <v/>
      </c>
      <c r="BF4" s="395" t="str">
        <f ca="1">IFERROR(IF(Tipo_Cuestionario_Cod="EM",
IF(ISEVEN(BF$3),AH$3,CHAR(RANK(AH4,INDIRECT(Tabla_DOC[[#This Row],[RANGO]]),1)*2+66)),
IF(Tipo_Cuestionario_Cod="PP",IF(ISODD(BF$3),CHAR(RANK(AH4,INDIRECT(Tabla_DOC[[#This Row],[RANGO]]),1)*2+66),CHAR(CODE(MID(BG4,1,1))-1)),
                                              CHAR(RANK(AH4,INDIRECT(Tabla_DOC[[#This Row],[RANGO]]),1)+66)))&amp;ROW(),"")</f>
        <v/>
      </c>
      <c r="BG4" s="395" t="str">
        <f ca="1">IFERROR(IF(Tipo_Cuestionario_Cod="EM",
IF(ISEVEN(BG$3),AI$3,CHAR(RANK(AI4,INDIRECT(Tabla_DOC[[#This Row],[RANGO]]),1)*2+66)),
IF(Tipo_Cuestionario_Cod="PP",IF(ISODD(BG$3),CHAR(RANK(AI4,INDIRECT(Tabla_DOC[[#This Row],[RANGO]]),1)*2+66),CHAR(CODE(MID(BH4,1,1))-1)),
                                              CHAR(RANK(AI4,INDIRECT(Tabla_DOC[[#This Row],[RANGO]]),1)+66)))&amp;ROW(),"")</f>
        <v/>
      </c>
      <c r="BH4" s="395" t="str">
        <f ca="1">IFERROR(IF(Tipo_Cuestionario_Cod="EM",
IF(ISEVEN(BH$3),AJ$3,CHAR(RANK(AJ4,INDIRECT(Tabla_DOC[[#This Row],[RANGO]]),1)*2+66)),
IF(Tipo_Cuestionario_Cod="PP",IF(ISODD(BH$3),CHAR(RANK(AJ4,INDIRECT(Tabla_DOC[[#This Row],[RANGO]]),1)*2+66),CHAR(CODE(MID(BI4,1,1))-1)),
                                              CHAR(RANK(AJ4,INDIRECT(Tabla_DOC[[#This Row],[RANGO]]),1)+66)))&amp;ROW(),"")</f>
        <v/>
      </c>
      <c r="BI4" s="395" t="str">
        <f ca="1">IFERROR(IF(Tipo_Cuestionario_Cod="EM",
IF(ISEVEN(BI$3),AK$3,CHAR(RANK(AK4,INDIRECT(Tabla_DOC[[#This Row],[RANGO]]),1)*2+66)),
IF(Tipo_Cuestionario_Cod="PP",IF(ISODD(BI$3),CHAR(RANK(AK4,INDIRECT(Tabla_DOC[[#This Row],[RANGO]]),1)*2+66),CHAR(CODE(MID(BJ4,1,1))-1)),
                                              CHAR(RANK(AK4,INDIRECT(Tabla_DOC[[#This Row],[RANGO]]),1)+66)))&amp;ROW(),"")</f>
        <v/>
      </c>
      <c r="BJ4" s="395" t="str">
        <f ca="1">IFERROR(IF(Tipo_Cuestionario_Cod="EM",
IF(ISEVEN(BJ$3),AL$3,CHAR(RANK(AL4,INDIRECT(Tabla_DOC[[#This Row],[RANGO]]),1)*2+66)),
IF(Tipo_Cuestionario_Cod="PP",IF(ISODD(BJ$3),CHAR(RANK(AL4,INDIRECT(Tabla_DOC[[#This Row],[RANGO]]),1)*2+66),CHAR(CODE(MID(BK4,1,1))-1)),
                                              CHAR(RANK(AL4,INDIRECT(Tabla_DOC[[#This Row],[RANGO]]),1)+66)))&amp;ROW(),"")</f>
        <v/>
      </c>
      <c r="BK4" s="395" t="str">
        <f ca="1">IFERROR(IF(Tipo_Cuestionario_Cod="EM",
IF(ISEVEN(BK$3),AM$3,CHAR(RANK(AM4,INDIRECT(Tabla_DOC[[#This Row],[RANGO]]),1)*2+66)),
IF(Tipo_Cuestionario_Cod="PP",IF(ISODD(BK$3),CHAR(RANK(AM4,INDIRECT(Tabla_DOC[[#This Row],[RANGO]]),1)*2+66),CHAR(CODE(MID(BL4,1,1))-1)),
                                              CHAR(RANK(AM4,INDIRECT(Tabla_DOC[[#This Row],[RANGO]]),1)+66)))&amp;ROW(),"")</f>
        <v/>
      </c>
      <c r="BL4" s="395" t="str">
        <f ca="1">IFERROR(IF(Tipo_Cuestionario_Cod="EM",
IF(ISEVEN(BL$3),AN$3,CHAR(RANK(AN4,INDIRECT(Tabla_DOC[[#This Row],[RANGO]]),1)*2+66)),
IF(Tipo_Cuestionario_Cod="PP",IF(ISODD(BL$3),CHAR(RANK(AN4,INDIRECT(Tabla_DOC[[#This Row],[RANGO]]),1)*2+66),CHAR(CODE(MID(BM4,1,1))-1)),
                                              CHAR(RANK(AN4,INDIRECT(Tabla_DOC[[#This Row],[RANGO]]),1)+66)))&amp;ROW(),"")</f>
        <v/>
      </c>
      <c r="BM4" s="395" t="str">
        <f ca="1">IFERROR(IF(Tipo_Cuestionario_Cod="EM",
IF(ISEVEN(BM$3),AO$3,CHAR(RANK(AO4,INDIRECT(Tabla_DOC[[#This Row],[RANGO]]),1)*2+66)),
IF(Tipo_Cuestionario_Cod="PP",IF(ISODD(BM$3),CHAR(RANK(AO4,INDIRECT(Tabla_DOC[[#This Row],[RANGO]]),1)*2+66),CHAR(CODE(MID(BN4,1,1))-1)),
                                              CHAR(RANK(AO4,INDIRECT(Tabla_DOC[[#This Row],[RANGO]]),1)+66)))&amp;ROW(),"")</f>
        <v/>
      </c>
      <c r="BN4" s="395" t="str">
        <f ca="1">IFERROR(IF(Tipo_Cuestionario_Cod="EM",
IF(ISEVEN(BN$3),AP$3,CHAR(RANK(AP4,INDIRECT(Tabla_DOC[[#This Row],[RANGO]]),1)*2+66)),
IF(Tipo_Cuestionario_Cod="PP",IF(ISODD(BN$3),CHAR(RANK(AP4,INDIRECT(Tabla_DOC[[#This Row],[RANGO]]),1)*2+66),CHAR(CODE(MID(BO4,1,1))-1)),
                                              CHAR(RANK(AP4,INDIRECT(Tabla_DOC[[#This Row],[RANGO]]),1)+66)))&amp;ROW(),"")</f>
        <v/>
      </c>
      <c r="BO4" s="395" t="str">
        <f ca="1">IFERROR(IF(Tipo_Cuestionario_Cod="EM",
IF(ISEVEN(BO$3),AQ$3,CHAR(RANK(AQ4,INDIRECT(Tabla_DOC[[#This Row],[RANGO]]),1)*2+66)),
IF(Tipo_Cuestionario_Cod="PP",IF(ISODD(BO$3),CHAR(RANK(AQ4,INDIRECT(Tabla_DOC[[#This Row],[RANGO]]),1)*2+66),CHAR(CODE(MID(BP4,1,1))-1)),
                                              CHAR(RANK(AQ4,INDIRECT(Tabla_DOC[[#This Row],[RANGO]]),1)+66)))&amp;ROW(),"")</f>
        <v/>
      </c>
      <c r="BP4" s="395" t="str">
        <f ca="1">IFERROR(IF(Tipo_Cuestionario_Cod="EM",
IF(ISEVEN(BP$3),AR$3,CHAR(RANK(AR4,INDIRECT(Tabla_DOC[[#This Row],[RANGO]]),1)*2+66)),
IF(Tipo_Cuestionario_Cod="PP",IF(ISODD(BP$3),CHAR(RANK(AR4,INDIRECT(Tabla_DOC[[#This Row],[RANGO]]),1)*2+66),CHAR(CODE(MID(BQ4,1,1))-1)),
                                              CHAR(RANK(AR4,INDIRECT(Tabla_DOC[[#This Row],[RANGO]]),1)+66)))&amp;ROW(),"")</f>
        <v/>
      </c>
      <c r="BQ4" s="395" t="str">
        <f ca="1">IFERROR(IF(Tipo_Cuestionario_Cod="EM",
IF(ISEVEN(BQ$3),AS$3,CHAR(RANK(AS4,INDIRECT(Tabla_DOC[[#This Row],[RANGO]]),1)*2+66)),
IF(Tipo_Cuestionario_Cod="PP",IF(ISODD(BQ$3),CHAR(RANK(AS4,INDIRECT(Tabla_DOC[[#This Row],[RANGO]]),1)*2+66),CHAR(CODE(MID(BR4,1,1))-1)),
                                              CHAR(RANK(AS4,INDIRECT(Tabla_DOC[[#This Row],[RANGO]]),1)+66)))&amp;ROW(),"")</f>
        <v/>
      </c>
      <c r="BR4" s="395" t="str">
        <f ca="1">IFERROR(IF(Tipo_Cuestionario_Cod="EM",
IF(ISEVEN(BR$3),AT$3,CHAR(RANK(AT4,INDIRECT(Tabla_DOC[[#This Row],[RANGO]]),1)*2+66)),
IF(Tipo_Cuestionario_Cod="PP",IF(ISODD(BR$3),CHAR(RANK(AT4,INDIRECT(Tabla_DOC[[#This Row],[RANGO]]),1)*2+66),CHAR(CODE(MID(BS4,1,1))-1)),
                                              CHAR(RANK(AT4,INDIRECT(Tabla_DOC[[#This Row],[RANGO]]),1)+66)))&amp;ROW(),"")</f>
        <v/>
      </c>
      <c r="BS4" s="395" t="str">
        <f ca="1">IFERROR(IF(Tipo_Cuestionario_Cod="EM",
IF(ISEVEN(BS$3),AU$3,CHAR(RANK(AU4,INDIRECT(Tabla_DOC[[#This Row],[RANGO]]),1)*2+66)),
IF(Tipo_Cuestionario_Cod="PP",IF(ISODD(BS$3),CHAR(RANK(AU4,INDIRECT(Tabla_DOC[[#This Row],[RANGO]]),1)*2+66),CHAR(CODE(MID(BT4,1,1))-1)),
                                              CHAR(RANK(AU4,INDIRECT(Tabla_DOC[[#This Row],[RANGO]]),1)+66)))&amp;ROW(),"")</f>
        <v/>
      </c>
      <c r="BT4" s="395" t="str">
        <f ca="1">IFERROR(IF(Tipo_Cuestionario_Cod="EM",
IF(ISEVEN(BT$3),AV$3,CHAR(RANK(AV4,INDIRECT(Tabla_DOC[[#This Row],[RANGO]]),1)*2+66)),
IF(Tipo_Cuestionario_Cod="PP",IF(ISODD(BT$3),CHAR(RANK(AV4,INDIRECT(Tabla_DOC[[#This Row],[RANGO]]),1)*2+66),CHAR(CODE(MID(BU4,1,1))-1)),
                                              CHAR(RANK(AV4,INDIRECT(Tabla_DOC[[#This Row],[RANGO]]),1)+66)))&amp;ROW(),"")</f>
        <v/>
      </c>
      <c r="BU4" s="395" t="str">
        <f ca="1">IFERROR(IF(Tipo_Cuestionario_Cod="EM",
IF(ISEVEN(BU$3),AW$3,CHAR(RANK(AW4,INDIRECT(Tabla_DOC[[#This Row],[RANGO]]),1)*2+66)),
IF(Tipo_Cuestionario_Cod="PP",IF(ISODD(BU$3),CHAR(RANK(AW4,INDIRECT(Tabla_DOC[[#This Row],[RANGO]]),1)*2+66),CHAR(CODE(MID(BV4,1,1))-1)),
                                              CHAR(RANK(AW4,INDIRECT(Tabla_DOC[[#This Row],[RANGO]]),1)+66)))&amp;ROW(),"")</f>
        <v/>
      </c>
      <c r="BV4" s="395" t="str">
        <f ca="1">IFERROR(IF(Tipo_Cuestionario_Cod="EM",
IF(ISEVEN(BV$3),AX$3,CHAR(RANK(AX4,INDIRECT(Tabla_DOC[[#This Row],[RANGO]]),1)*2+66)),
IF(Tipo_Cuestionario_Cod="PP",IF(ISODD(BV$3),CHAR(RANK(AX4,INDIRECT(Tabla_DOC[[#This Row],[RANGO]]),1)*2+66),CHAR(CODE(MID(BW4,1,1))-1)),
                                              CHAR(RANK(AX4,INDIRECT(Tabla_DOC[[#This Row],[RANGO]]),1)+66)))&amp;ROW(),"")</f>
        <v/>
      </c>
      <c r="BW4" s="275">
        <f ca="1">24-COUNTIF(Tabla_DOC[[#This Row],[1]:[24]],"")</f>
        <v>0</v>
      </c>
      <c r="BX4" s="396">
        <f ca="1">RAND()</f>
        <v>0.64934643105871703</v>
      </c>
      <c r="BY4" s="395" t="str">
        <f ca="1">"DOC!$AA"&amp;ROW()&amp;":A"&amp;CHAR(CODE("A")+Tabla_DOC[[#This Row],[NR]]-1)&amp;"$"&amp;ROW()</f>
        <v>DOC!$AA4:A@$4</v>
      </c>
    </row>
  </sheetData>
  <sheetProtection algorithmName="SHA-512" hashValue="nad0QCUb8P3bQneEhdAymMP9IUy9y7Ds67VqVnYLnHbd+xiQ2WrLU8pXfkZOOVz9vuo/SUlbT8KUubxcnlLBxA==" saltValue="JTG1rIGPpiLkObQbqZRmh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399">
        <f ca="1">DOC!A1-1</f>
        <v>0</v>
      </c>
      <c r="B2" s="235" t="str">
        <f ca="1">DOC!B2</f>
        <v xml:space="preserve">PREGUNTAS TIPO: Opción Múltiple 1R  -  -  - </v>
      </c>
      <c r="C2" s="429" t="s">
        <v>17905</v>
      </c>
    </row>
    <row r="3" spans="1:26" hidden="1" x14ac:dyDescent="0.25">
      <c r="A3" s="397" t="s">
        <v>1487</v>
      </c>
      <c r="B3" s="398" t="s">
        <v>1488</v>
      </c>
      <c r="C3" s="397" t="s">
        <v>733</v>
      </c>
      <c r="D3" s="397" t="s">
        <v>731</v>
      </c>
      <c r="E3" s="397" t="s">
        <v>734</v>
      </c>
      <c r="F3" s="397" t="s">
        <v>732</v>
      </c>
      <c r="G3" s="397" t="s">
        <v>1365</v>
      </c>
      <c r="H3" s="397" t="s">
        <v>1483</v>
      </c>
      <c r="I3" s="397" t="s">
        <v>1484</v>
      </c>
      <c r="J3" s="397" t="s">
        <v>1485</v>
      </c>
      <c r="K3" s="397" t="s">
        <v>1486</v>
      </c>
      <c r="L3" s="397" t="s">
        <v>198</v>
      </c>
      <c r="M3" s="397" t="s">
        <v>199</v>
      </c>
      <c r="N3" s="397" t="s">
        <v>200</v>
      </c>
      <c r="O3" s="397" t="s">
        <v>201</v>
      </c>
      <c r="P3" s="397" t="s">
        <v>202</v>
      </c>
      <c r="Q3" s="397" t="s">
        <v>203</v>
      </c>
      <c r="R3" s="397" t="s">
        <v>204</v>
      </c>
      <c r="S3" s="397" t="s">
        <v>205</v>
      </c>
      <c r="T3" s="397" t="s">
        <v>206</v>
      </c>
      <c r="U3" s="397" t="s">
        <v>207</v>
      </c>
      <c r="V3" s="397" t="s">
        <v>208</v>
      </c>
      <c r="W3" s="397" t="s">
        <v>209</v>
      </c>
      <c r="X3" s="397" t="s">
        <v>210</v>
      </c>
      <c r="Y3" s="397" t="s">
        <v>211</v>
      </c>
      <c r="Z3" s="397" t="s">
        <v>212</v>
      </c>
    </row>
    <row r="4" spans="1:26" x14ac:dyDescent="0.25">
      <c r="A4" s="427">
        <f ca="1">IFERROR(RANK(Tabla_DOC[[#This Row],[ALE P]],Tabla_DOC[ALE P],1),"")</f>
        <v>1</v>
      </c>
      <c r="B4" s="428" t="str">
        <f ca="1">IFERROR(ROW()-3&amp;MID(INDIRECT("DOC!B"&amp;Tabla_DOC_2[[#This Row],[N]]+3),LEN($A4)+1,10000),"")</f>
        <v xml:space="preserve">1) </v>
      </c>
      <c r="C4" s="428" t="str">
        <f ca="1">IFERROR(
IF(OR(Tipo_Cuestionario_Cod="OM",Tipo_Cuestionario_Cod="O2",Tipo_Cuestionario_Cod="VF"),
DOC!C$2&amp;MID(INDIRECT("DOC!"&amp;VLOOKUP(Tabla_DOC_2[[#This Row],[N]]+$A$2,Tabla_DOC[],C$3+50,0)),3,1000),
                                      INDIRECT("DOC!"&amp;VLOOKUP(Tabla_DOC_2[[#This Row],[N]]+$A$2,Tabla_DOC[],C$3+50,0))),"")</f>
        <v/>
      </c>
      <c r="D4" s="428" t="str">
        <f ca="1">IFERROR(
IF(OR(Tipo_Cuestionario_Cod="OM",Tipo_Cuestionario_Cod="O2",Tipo_Cuestionario_Cod="VF"),
DOC!D$2&amp;MID(INDIRECT("DOC!"&amp;VLOOKUP(Tabla_DOC_2[[#This Row],[N]]+$A$2,Tabla_DOC[],D$3+50,0)),3,1000),
                                      INDIRECT("DOC!"&amp;VLOOKUP(Tabla_DOC_2[[#This Row],[N]]+$A$2,Tabla_DOC[],D$3+50,0))),"")</f>
        <v/>
      </c>
      <c r="E4" s="428" t="str">
        <f ca="1">IFERROR(
IF(OR(Tipo_Cuestionario_Cod="OM",Tipo_Cuestionario_Cod="O2",Tipo_Cuestionario_Cod="VF"),
DOC!E$2&amp;MID(INDIRECT("DOC!"&amp;VLOOKUP(Tabla_DOC_2[[#This Row],[N]]+$A$2,Tabla_DOC[],E$3+50,0)),3,1000),
                                      INDIRECT("DOC!"&amp;VLOOKUP(Tabla_DOC_2[[#This Row],[N]]+$A$2,Tabla_DOC[],E$3+50,0))),"")</f>
        <v/>
      </c>
      <c r="F4" s="428" t="str">
        <f ca="1">IFERROR(
IF(OR(Tipo_Cuestionario_Cod="OM",Tipo_Cuestionario_Cod="O2",Tipo_Cuestionario_Cod="VF"),
DOC!F$2&amp;MID(INDIRECT("DOC!"&amp;VLOOKUP(Tabla_DOC_2[[#This Row],[N]]+$A$2,Tabla_DOC[],F$3+50,0)),3,1000),
                                      INDIRECT("DOC!"&amp;VLOOKUP(Tabla_DOC_2[[#This Row],[N]]+$A$2,Tabla_DOC[],F$3+50,0))),"")</f>
        <v/>
      </c>
      <c r="G4" s="428" t="str">
        <f ca="1">IFERROR(
IF(OR(Tipo_Cuestionario_Cod="OM",Tipo_Cuestionario_Cod="O2",Tipo_Cuestionario_Cod="VF"),
DOC!G$2&amp;MID(INDIRECT("DOC!"&amp;VLOOKUP(Tabla_DOC_2[[#This Row],[N]]+$A$2,Tabla_DOC[],G$3+50,0)),3,1000),
                                      INDIRECT("DOC!"&amp;VLOOKUP(Tabla_DOC_2[[#This Row],[N]]+$A$2,Tabla_DOC[],G$3+50,0))),"")</f>
        <v/>
      </c>
      <c r="H4" s="428" t="str">
        <f ca="1">IFERROR(
IF(OR(Tipo_Cuestionario_Cod="OM",Tipo_Cuestionario_Cod="O2",Tipo_Cuestionario_Cod="VF"),
DOC!H$2&amp;MID(INDIRECT("DOC!"&amp;VLOOKUP(Tabla_DOC_2[[#This Row],[N]]+$A$2,Tabla_DOC[],H$3+50,0)),3,1000),
                                      INDIRECT("DOC!"&amp;VLOOKUP(Tabla_DOC_2[[#This Row],[N]]+$A$2,Tabla_DOC[],H$3+50,0))),"")</f>
        <v/>
      </c>
      <c r="I4" s="428" t="str">
        <f ca="1">IFERROR(
IF(OR(Tipo_Cuestionario_Cod="OM",Tipo_Cuestionario_Cod="O2",Tipo_Cuestionario_Cod="VF"),
DOC!I$2&amp;MID(INDIRECT("DOC!"&amp;VLOOKUP(Tabla_DOC_2[[#This Row],[N]]+$A$2,Tabla_DOC[],I$3+50,0)),3,1000),
                                      INDIRECT("DOC!"&amp;VLOOKUP(Tabla_DOC_2[[#This Row],[N]]+$A$2,Tabla_DOC[],I$3+50,0))),"")</f>
        <v/>
      </c>
      <c r="J4" s="428" t="str">
        <f ca="1">IFERROR(
IF(OR(Tipo_Cuestionario_Cod="OM",Tipo_Cuestionario_Cod="O2",Tipo_Cuestionario_Cod="VF"),
DOC!J$2&amp;MID(INDIRECT("DOC!"&amp;VLOOKUP(Tabla_DOC_2[[#This Row],[N]]+$A$2,Tabla_DOC[],J$3+50,0)),3,1000),
INDIRECT("DOC!"&amp;VLOOKUP(Tabla_DOC_2[[#This Row],[N]]+$A$2,Tabla_DOC[],J$3+50,0))),"")</f>
        <v/>
      </c>
      <c r="K4" s="428" t="str">
        <f ca="1">IFERROR(
IF(OR(Tipo_Cuestionario_Cod="OM",Tipo_Cuestionario_Cod="O2",Tipo_Cuestionario_Cod="VF"),
DOC!K$2&amp;MID(INDIRECT("DOC!"&amp;VLOOKUP(Tabla_DOC_2[[#This Row],[N]]+$A$2,Tabla_DOC[],K$3+50,0)),3,1000),
INDIRECT("DOC!"&amp;VLOOKUP(Tabla_DOC_2[[#This Row],[N]]+$A$2,Tabla_DOC[],K$3+50,0))),"")</f>
        <v/>
      </c>
      <c r="L4" s="428" t="str">
        <f ca="1">IFERROR(
IF(OR(Tipo_Cuestionario_Cod="OM",Tipo_Cuestionario_Cod="O2",Tipo_Cuestionario_Cod="VF"),
DOC!L$2&amp;MID(INDIRECT("DOC!"&amp;VLOOKUP(Tabla_DOC_2[[#This Row],[N]]+$A$2,Tabla_DOC[],L$3+50,0)),3,1000),
INDIRECT("DOC!"&amp;VLOOKUP(Tabla_DOC_2[[#This Row],[N]]+$A$2,Tabla_DOC[],L$3+50,0))),"")</f>
        <v/>
      </c>
      <c r="M4" s="428" t="str">
        <f ca="1">IFERROR(
IF(OR(Tipo_Cuestionario_Cod="OM",Tipo_Cuestionario_Cod="O2",Tipo_Cuestionario_Cod="VF"),
DOC!M$2&amp;MID(INDIRECT("DOC!"&amp;VLOOKUP(Tabla_DOC_2[[#This Row],[N]]+$A$2,Tabla_DOC[],M$3+50,0)),3,1000),
INDIRECT("DOC!"&amp;VLOOKUP(Tabla_DOC_2[[#This Row],[N]]+$A$2,Tabla_DOC[],M$3+50,0))),"")</f>
        <v/>
      </c>
      <c r="N4" s="428" t="str">
        <f ca="1">IFERROR(
IF(OR(Tipo_Cuestionario_Cod="OM",Tipo_Cuestionario_Cod="O2",Tipo_Cuestionario_Cod="VF"),
DOC!N$2&amp;MID(INDIRECT("DOC!"&amp;VLOOKUP(Tabla_DOC_2[[#This Row],[N]]+$A$2,Tabla_DOC[],N$3+50,0)),3,1000),
INDIRECT("DOC!"&amp;VLOOKUP(Tabla_DOC_2[[#This Row],[N]]+$A$2,Tabla_DOC[],N$3+50,0))),"")</f>
        <v/>
      </c>
      <c r="O4" s="428" t="str">
        <f ca="1">IFERROR(
IF(OR(Tipo_Cuestionario_Cod="OM",Tipo_Cuestionario_Cod="O2",Tipo_Cuestionario_Cod="VF"),
DOC!O$2&amp;MID(INDIRECT("DOC!"&amp;VLOOKUP(Tabla_DOC_2[[#This Row],[N]]+$A$2,Tabla_DOC[],O$3+50,0)),3,1000),
INDIRECT("DOC!"&amp;VLOOKUP(Tabla_DOC_2[[#This Row],[N]]+$A$2,Tabla_DOC[],O$3+50,0))),"")</f>
        <v/>
      </c>
      <c r="P4" s="428" t="str">
        <f ca="1">IFERROR(
IF(OR(Tipo_Cuestionario_Cod="OM",Tipo_Cuestionario_Cod="O2",Tipo_Cuestionario_Cod="VF"),
DOC!P$2&amp;MID(INDIRECT("DOC!"&amp;VLOOKUP(Tabla_DOC_2[[#This Row],[N]]+$A$2,Tabla_DOC[],P$3+50,0)),3,1000),
INDIRECT("DOC!"&amp;VLOOKUP(Tabla_DOC_2[[#This Row],[N]]+$A$2,Tabla_DOC[],P$3+50,0))),"")</f>
        <v/>
      </c>
      <c r="Q4" s="428" t="str">
        <f ca="1">IFERROR(
IF(OR(Tipo_Cuestionario_Cod="OM",Tipo_Cuestionario_Cod="O2",Tipo_Cuestionario_Cod="VF"),
DOC!Q$2&amp;MID(INDIRECT("DOC!"&amp;VLOOKUP(Tabla_DOC_2[[#This Row],[N]]+$A$2,Tabla_DOC[],Q$3+50,0)),3,1000),
INDIRECT("DOC!"&amp;VLOOKUP(Tabla_DOC_2[[#This Row],[N]]+$A$2,Tabla_DOC[],Q$3+50,0))),"")</f>
        <v/>
      </c>
      <c r="R4" s="428" t="str">
        <f ca="1">IFERROR(
IF(OR(Tipo_Cuestionario_Cod="OM",Tipo_Cuestionario_Cod="O2",Tipo_Cuestionario_Cod="VF"),
DOC!R$2&amp;MID(INDIRECT("DOC!"&amp;VLOOKUP(Tabla_DOC_2[[#This Row],[N]]+$A$2,Tabla_DOC[],R$3+50,0)),3,1000),
INDIRECT("DOC!"&amp;VLOOKUP(Tabla_DOC_2[[#This Row],[N]]+$A$2,Tabla_DOC[],R$3+50,0))),"")</f>
        <v/>
      </c>
      <c r="S4" s="428" t="str">
        <f ca="1">IFERROR(
IF(OR(Tipo_Cuestionario_Cod="OM",Tipo_Cuestionario_Cod="O2",Tipo_Cuestionario_Cod="VF"),
DOC!S$2&amp;MID(INDIRECT("DOC!"&amp;VLOOKUP(Tabla_DOC_2[[#This Row],[N]]+$A$2,Tabla_DOC[],S$3+50,0)),3,1000),
INDIRECT("DOC!"&amp;VLOOKUP(Tabla_DOC_2[[#This Row],[N]]+$A$2,Tabla_DOC[],S$3+50,0))),"")</f>
        <v/>
      </c>
      <c r="T4" s="428" t="str">
        <f ca="1">IFERROR(
IF(OR(Tipo_Cuestionario_Cod="OM",Tipo_Cuestionario_Cod="O2",Tipo_Cuestionario_Cod="VF"),
DOC!T$2&amp;MID(INDIRECT("DOC!"&amp;VLOOKUP(Tabla_DOC_2[[#This Row],[N]]+$A$2,Tabla_DOC[],T$3+50,0)),3,1000),
INDIRECT("DOC!"&amp;VLOOKUP(Tabla_DOC_2[[#This Row],[N]]+$A$2,Tabla_DOC[],T$3+50,0))),"")</f>
        <v/>
      </c>
      <c r="U4" s="428" t="str">
        <f ca="1">IFERROR(
IF(OR(Tipo_Cuestionario_Cod="OM",Tipo_Cuestionario_Cod="O2",Tipo_Cuestionario_Cod="VF"),
DOC!U$2&amp;MID(INDIRECT("DOC!"&amp;VLOOKUP(Tabla_DOC_2[[#This Row],[N]]+$A$2,Tabla_DOC[],U$3+50,0)),3,1000),
INDIRECT("DOC!"&amp;VLOOKUP(Tabla_DOC_2[[#This Row],[N]]+$A$2,Tabla_DOC[],U$3+50,0))),"")</f>
        <v/>
      </c>
      <c r="V4" s="428" t="str">
        <f ca="1">IFERROR(
IF(OR(Tipo_Cuestionario_Cod="OM",Tipo_Cuestionario_Cod="O2",Tipo_Cuestionario_Cod="VF"),
DOC!V$2&amp;MID(INDIRECT("DOC!"&amp;VLOOKUP(Tabla_DOC_2[[#This Row],[N]]+$A$2,Tabla_DOC[],V$3+50,0)),3,1000),
INDIRECT("DOC!"&amp;VLOOKUP(Tabla_DOC_2[[#This Row],[N]]+$A$2,Tabla_DOC[],V$3+50,0))),"")</f>
        <v/>
      </c>
      <c r="W4" s="428" t="str">
        <f ca="1">IFERROR(
IF(OR(Tipo_Cuestionario_Cod="OM",Tipo_Cuestionario_Cod="O2",Tipo_Cuestionario_Cod="VF"),
DOC!W$2&amp;MID(INDIRECT("DOC!"&amp;VLOOKUP(Tabla_DOC_2[[#This Row],[N]]+$A$2,Tabla_DOC[],W$3+50,0)),3,1000),
INDIRECT("DOC!"&amp;VLOOKUP(Tabla_DOC_2[[#This Row],[N]]+$A$2,Tabla_DOC[],W$3+50,0))),"")</f>
        <v/>
      </c>
      <c r="X4" s="428" t="str">
        <f ca="1">IFERROR(
IF(OR(Tipo_Cuestionario_Cod="OM",Tipo_Cuestionario_Cod="O2",Tipo_Cuestionario_Cod="VF"),
DOC!X$2&amp;MID(INDIRECT("DOC!"&amp;VLOOKUP(Tabla_DOC_2[[#This Row],[N]]+$A$2,Tabla_DOC[],X$3+50,0)),3,1000),
INDIRECT("DOC!"&amp;VLOOKUP(Tabla_DOC_2[[#This Row],[N]]+$A$2,Tabla_DOC[],X$3+50,0))),"")</f>
        <v/>
      </c>
      <c r="Y4" s="428" t="str">
        <f ca="1">IFERROR(
IF(OR(Tipo_Cuestionario_Cod="OM",Tipo_Cuestionario_Cod="O2",Tipo_Cuestionario_Cod="VF"),
DOC!Y$2&amp;MID(INDIRECT("DOC!"&amp;VLOOKUP(Tabla_DOC_2[[#This Row],[N]]+$A$2,Tabla_DOC[],Y$3+50,0)),3,1000),
INDIRECT("DOC!"&amp;VLOOKUP(Tabla_DOC_2[[#This Row],[N]]+$A$2,Tabla_DOC[],Y$3+50,0))),"")</f>
        <v/>
      </c>
      <c r="Z4" s="428"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vJOkC/OWuQVr6f4hjS67NedaHvhkobBdHQ0vsgsmXH24gM9NfIwYqTK0U8+/8bF5IlYuz2jUT8HTb2imfEkdUg==" saltValue="AT9Ka+pY+f/LUJcTM+Jt/A=="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04"/>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4"/>
    </sheetView>
  </sheetViews>
  <sheetFormatPr baseColWidth="10" defaultRowHeight="15" x14ac:dyDescent="0.25"/>
  <cols>
    <col min="1" max="1" width="47.28515625" style="204" customWidth="1"/>
    <col min="2" max="25" width="15.7109375" customWidth="1"/>
    <col min="26" max="26" width="12.85546875" customWidth="1"/>
  </cols>
  <sheetData>
    <row r="1" spans="1:26" s="204" customFormat="1" x14ac:dyDescent="0.25">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x14ac:dyDescent="0.25">
      <c r="A2" s="236"/>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26"/>
    </row>
    <row r="4" spans="1:26" x14ac:dyDescent="0.25">
      <c r="A4" s="626"/>
    </row>
    <row r="5" spans="1:26" x14ac:dyDescent="0.25">
      <c r="A5" s="626"/>
    </row>
    <row r="6" spans="1:26" x14ac:dyDescent="0.25">
      <c r="A6" s="626"/>
    </row>
    <row r="7" spans="1:26" x14ac:dyDescent="0.25">
      <c r="A7" s="626"/>
    </row>
    <row r="8" spans="1:26" x14ac:dyDescent="0.25">
      <c r="A8" s="626"/>
    </row>
    <row r="9" spans="1:26" x14ac:dyDescent="0.25">
      <c r="A9" s="626"/>
    </row>
    <row r="10" spans="1:26" x14ac:dyDescent="0.25">
      <c r="A10" s="626"/>
    </row>
    <row r="11" spans="1:26" x14ac:dyDescent="0.25">
      <c r="A11" s="626"/>
    </row>
    <row r="12" spans="1:26" x14ac:dyDescent="0.25">
      <c r="A12" s="626"/>
    </row>
    <row r="13" spans="1:26" x14ac:dyDescent="0.25">
      <c r="A13" s="626"/>
    </row>
    <row r="14" spans="1:26" x14ac:dyDescent="0.25">
      <c r="A14" s="626"/>
    </row>
    <row r="15" spans="1:26" x14ac:dyDescent="0.25">
      <c r="A15" s="626"/>
    </row>
    <row r="16" spans="1:26" x14ac:dyDescent="0.25">
      <c r="A16" s="626"/>
    </row>
    <row r="17" spans="1:1" x14ac:dyDescent="0.25">
      <c r="A17" s="626"/>
    </row>
    <row r="18" spans="1:1" x14ac:dyDescent="0.25">
      <c r="A18" s="626"/>
    </row>
    <row r="19" spans="1:1" x14ac:dyDescent="0.25">
      <c r="A19" s="626"/>
    </row>
    <row r="20" spans="1:1" x14ac:dyDescent="0.25">
      <c r="A20" s="626"/>
    </row>
    <row r="21" spans="1:1" x14ac:dyDescent="0.25">
      <c r="A21" s="626"/>
    </row>
    <row r="22" spans="1:1" x14ac:dyDescent="0.25">
      <c r="A22" s="626"/>
    </row>
    <row r="23" spans="1:1" x14ac:dyDescent="0.25">
      <c r="A23" s="626"/>
    </row>
    <row r="24" spans="1:1" x14ac:dyDescent="0.25">
      <c r="A24" s="626"/>
    </row>
    <row r="25" spans="1:1" x14ac:dyDescent="0.25">
      <c r="A25" s="626"/>
    </row>
    <row r="26" spans="1:1" x14ac:dyDescent="0.25">
      <c r="A26" s="626"/>
    </row>
    <row r="27" spans="1:1" x14ac:dyDescent="0.25">
      <c r="A27" s="626"/>
    </row>
    <row r="28" spans="1:1" x14ac:dyDescent="0.25">
      <c r="A28" s="626"/>
    </row>
    <row r="29" spans="1:1" x14ac:dyDescent="0.25">
      <c r="A29" s="626"/>
    </row>
    <row r="30" spans="1:1" x14ac:dyDescent="0.25">
      <c r="A30" s="626"/>
    </row>
    <row r="31" spans="1:1" x14ac:dyDescent="0.25">
      <c r="A31" s="626"/>
    </row>
    <row r="32" spans="1:1" x14ac:dyDescent="0.25">
      <c r="A32" s="626"/>
    </row>
    <row r="33" spans="1:1" x14ac:dyDescent="0.25">
      <c r="A33" s="626"/>
    </row>
    <row r="34" spans="1:1" x14ac:dyDescent="0.25">
      <c r="A34" s="626"/>
    </row>
    <row r="35" spans="1:1" x14ac:dyDescent="0.25">
      <c r="A35" s="626"/>
    </row>
    <row r="36" spans="1:1" x14ac:dyDescent="0.25">
      <c r="A36" s="626"/>
    </row>
    <row r="37" spans="1:1" x14ac:dyDescent="0.25">
      <c r="A37" s="626"/>
    </row>
    <row r="38" spans="1:1" x14ac:dyDescent="0.25">
      <c r="A38" s="626"/>
    </row>
    <row r="39" spans="1:1" x14ac:dyDescent="0.25">
      <c r="A39" s="626"/>
    </row>
    <row r="40" spans="1:1" x14ac:dyDescent="0.25">
      <c r="A40" s="626"/>
    </row>
    <row r="41" spans="1:1" x14ac:dyDescent="0.25">
      <c r="A41" s="626"/>
    </row>
    <row r="42" spans="1:1" x14ac:dyDescent="0.25">
      <c r="A42" s="626"/>
    </row>
    <row r="43" spans="1:1" x14ac:dyDescent="0.25">
      <c r="A43" s="626"/>
    </row>
    <row r="44" spans="1:1" x14ac:dyDescent="0.25">
      <c r="A44" s="626"/>
    </row>
    <row r="45" spans="1:1" x14ac:dyDescent="0.25">
      <c r="A45" s="626"/>
    </row>
    <row r="46" spans="1:1" x14ac:dyDescent="0.25">
      <c r="A46" s="626"/>
    </row>
    <row r="47" spans="1:1" x14ac:dyDescent="0.25">
      <c r="A47" s="626"/>
    </row>
    <row r="48" spans="1:1" x14ac:dyDescent="0.25">
      <c r="A48" s="626"/>
    </row>
    <row r="49" spans="1:1" x14ac:dyDescent="0.25">
      <c r="A49" s="626"/>
    </row>
    <row r="50" spans="1:1" x14ac:dyDescent="0.25">
      <c r="A50" s="626"/>
    </row>
    <row r="51" spans="1:1" x14ac:dyDescent="0.25">
      <c r="A51" s="626"/>
    </row>
    <row r="52" spans="1:1" x14ac:dyDescent="0.25">
      <c r="A52" s="626"/>
    </row>
    <row r="53" spans="1:1" x14ac:dyDescent="0.25">
      <c r="A53" s="626"/>
    </row>
    <row r="54" spans="1:1" x14ac:dyDescent="0.25">
      <c r="A54" s="626"/>
    </row>
    <row r="55" spans="1:1" x14ac:dyDescent="0.25">
      <c r="A55" s="626"/>
    </row>
    <row r="56" spans="1:1" x14ac:dyDescent="0.25">
      <c r="A56" s="626"/>
    </row>
    <row r="57" spans="1:1" x14ac:dyDescent="0.25">
      <c r="A57" s="626"/>
    </row>
    <row r="58" spans="1:1" x14ac:dyDescent="0.25">
      <c r="A58" s="626"/>
    </row>
    <row r="59" spans="1:1" x14ac:dyDescent="0.25">
      <c r="A59" s="626"/>
    </row>
    <row r="60" spans="1:1" x14ac:dyDescent="0.25">
      <c r="A60" s="626"/>
    </row>
    <row r="61" spans="1:1" x14ac:dyDescent="0.25">
      <c r="A61" s="626"/>
    </row>
    <row r="62" spans="1:1" x14ac:dyDescent="0.25">
      <c r="A62" s="626"/>
    </row>
    <row r="63" spans="1:1" x14ac:dyDescent="0.25">
      <c r="A63" s="626"/>
    </row>
    <row r="64" spans="1:1" x14ac:dyDescent="0.25">
      <c r="A64" s="626"/>
    </row>
    <row r="65" spans="1:1" x14ac:dyDescent="0.25">
      <c r="A65" s="626"/>
    </row>
    <row r="66" spans="1:1" x14ac:dyDescent="0.25">
      <c r="A66" s="626"/>
    </row>
    <row r="67" spans="1:1" x14ac:dyDescent="0.25">
      <c r="A67" s="626"/>
    </row>
    <row r="68" spans="1:1" x14ac:dyDescent="0.25">
      <c r="A68" s="626"/>
    </row>
    <row r="69" spans="1:1" x14ac:dyDescent="0.25">
      <c r="A69" s="626"/>
    </row>
    <row r="70" spans="1:1" x14ac:dyDescent="0.25">
      <c r="A70" s="626"/>
    </row>
    <row r="71" spans="1:1" x14ac:dyDescent="0.25">
      <c r="A71" s="626"/>
    </row>
    <row r="72" spans="1:1" x14ac:dyDescent="0.25">
      <c r="A72" s="626"/>
    </row>
    <row r="73" spans="1:1" x14ac:dyDescent="0.25">
      <c r="A73" s="626"/>
    </row>
    <row r="74" spans="1:1" x14ac:dyDescent="0.25">
      <c r="A74" s="626"/>
    </row>
    <row r="75" spans="1:1" x14ac:dyDescent="0.25">
      <c r="A75" s="626"/>
    </row>
    <row r="76" spans="1:1" x14ac:dyDescent="0.25">
      <c r="A76" s="626"/>
    </row>
    <row r="77" spans="1:1" x14ac:dyDescent="0.25">
      <c r="A77" s="626"/>
    </row>
    <row r="78" spans="1:1" x14ac:dyDescent="0.25">
      <c r="A78" s="626"/>
    </row>
    <row r="79" spans="1:1" x14ac:dyDescent="0.25">
      <c r="A79" s="626"/>
    </row>
    <row r="80" spans="1:1" x14ac:dyDescent="0.25">
      <c r="A80" s="626"/>
    </row>
    <row r="81" spans="1:1" x14ac:dyDescent="0.25">
      <c r="A81" s="626"/>
    </row>
    <row r="82" spans="1:1" x14ac:dyDescent="0.25">
      <c r="A82" s="626"/>
    </row>
    <row r="83" spans="1:1" x14ac:dyDescent="0.25">
      <c r="A83" s="626"/>
    </row>
    <row r="84" spans="1:1" x14ac:dyDescent="0.25">
      <c r="A84" s="626"/>
    </row>
    <row r="85" spans="1:1" x14ac:dyDescent="0.25">
      <c r="A85" s="626"/>
    </row>
    <row r="86" spans="1:1" x14ac:dyDescent="0.25">
      <c r="A86" s="626"/>
    </row>
    <row r="87" spans="1:1" x14ac:dyDescent="0.25">
      <c r="A87" s="626"/>
    </row>
    <row r="88" spans="1:1" x14ac:dyDescent="0.25">
      <c r="A88" s="626"/>
    </row>
    <row r="89" spans="1:1" x14ac:dyDescent="0.25">
      <c r="A89" s="626"/>
    </row>
    <row r="90" spans="1:1" x14ac:dyDescent="0.25">
      <c r="A90" s="626"/>
    </row>
    <row r="91" spans="1:1" x14ac:dyDescent="0.25">
      <c r="A91" s="626"/>
    </row>
    <row r="92" spans="1:1" x14ac:dyDescent="0.25">
      <c r="A92" s="626"/>
    </row>
    <row r="93" spans="1:1" x14ac:dyDescent="0.25">
      <c r="A93" s="626"/>
    </row>
    <row r="94" spans="1:1" x14ac:dyDescent="0.25">
      <c r="A94" s="626"/>
    </row>
    <row r="95" spans="1:1" x14ac:dyDescent="0.25">
      <c r="A95" s="626"/>
    </row>
    <row r="96" spans="1:1" x14ac:dyDescent="0.25">
      <c r="A96" s="626"/>
    </row>
    <row r="98" spans="1:1" x14ac:dyDescent="0.25">
      <c r="A98" s="626"/>
    </row>
    <row r="99" spans="1:1" x14ac:dyDescent="0.25">
      <c r="A99" s="626"/>
    </row>
    <row r="100" spans="1:1" x14ac:dyDescent="0.25">
      <c r="A100" s="626"/>
    </row>
    <row r="102" spans="1:1" x14ac:dyDescent="0.25">
      <c r="A102" s="626"/>
    </row>
    <row r="103" spans="1:1" x14ac:dyDescent="0.25">
      <c r="A103" s="626"/>
    </row>
    <row r="104" spans="1:1" x14ac:dyDescent="0.25">
      <c r="A104" s="626"/>
    </row>
  </sheetData>
  <sheetProtection algorithmName="SHA-512" hashValue="arZDfRuMJvI2asYVdLXJpae1af49Drw+QV2isyDrtqn5kf2Dk599+YaoffK9QVA9YK1D9aQLGIcCHfKEUjHu5w==" saltValue="/9B/ZRurtyjPi6sftAhmeA=="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0" customFormat="1" ht="15.75" customHeight="1" outlineLevel="1" x14ac:dyDescent="0.25">
      <c r="A1" s="406">
        <f ca="1">N_INICIAL-P_Min+1</f>
        <v>1</v>
      </c>
      <c r="B1" s="409">
        <f ca="1">COUNTA(A3:A3)</f>
        <v>1</v>
      </c>
      <c r="C1" s="407">
        <f>ROW(Tabla_OCA[[#Headers],[Enunciado]])+1</f>
        <v>3</v>
      </c>
      <c r="D1" s="27" t="s">
        <v>1489</v>
      </c>
      <c r="E1" s="407" t="str">
        <f>CHAR(CODE(D1)+1)</f>
        <v>H</v>
      </c>
      <c r="F1" s="407" t="str">
        <f t="shared" ref="F1:P1" si="0">CHAR(CODE(E1)+1)</f>
        <v>I</v>
      </c>
      <c r="G1" s="407" t="str">
        <f t="shared" si="0"/>
        <v>J</v>
      </c>
      <c r="H1" s="407" t="str">
        <f t="shared" si="0"/>
        <v>K</v>
      </c>
      <c r="I1" s="407" t="str">
        <f t="shared" si="0"/>
        <v>L</v>
      </c>
      <c r="J1" s="407" t="str">
        <f t="shared" si="0"/>
        <v>M</v>
      </c>
      <c r="K1" s="27" t="str">
        <f>CHAR(CODE(J1)+7)</f>
        <v>T</v>
      </c>
      <c r="L1" s="407" t="str">
        <f t="shared" si="0"/>
        <v>U</v>
      </c>
      <c r="M1" s="407" t="str">
        <f t="shared" si="0"/>
        <v>V</v>
      </c>
      <c r="N1" s="407" t="str">
        <f t="shared" si="0"/>
        <v>W</v>
      </c>
      <c r="O1" s="407" t="str">
        <f t="shared" si="0"/>
        <v>X</v>
      </c>
      <c r="P1" s="407" t="str">
        <f t="shared" si="0"/>
        <v>Y</v>
      </c>
    </row>
    <row r="2" spans="1:16" x14ac:dyDescent="0.25">
      <c r="A2" s="132" t="s">
        <v>24</v>
      </c>
      <c r="B2" s="138" t="s">
        <v>1300</v>
      </c>
      <c r="C2" s="139" t="s">
        <v>1301</v>
      </c>
      <c r="D2" s="140" t="s">
        <v>1302</v>
      </c>
      <c r="E2" s="138" t="s">
        <v>1273</v>
      </c>
      <c r="F2" s="139" t="s">
        <v>1274</v>
      </c>
      <c r="G2" s="140" t="s">
        <v>1275</v>
      </c>
      <c r="H2" s="141" t="s">
        <v>1276</v>
      </c>
      <c r="I2" s="142" t="s">
        <v>1277</v>
      </c>
      <c r="J2" s="143" t="s">
        <v>1278</v>
      </c>
      <c r="K2" s="138" t="s">
        <v>1279</v>
      </c>
      <c r="L2" s="139" t="s">
        <v>1280</v>
      </c>
      <c r="M2" s="140" t="s">
        <v>1281</v>
      </c>
      <c r="N2" s="141" t="s">
        <v>1282</v>
      </c>
      <c r="O2" s="142" t="s">
        <v>1283</v>
      </c>
      <c r="P2" s="143" t="s">
        <v>1284</v>
      </c>
    </row>
    <row r="3" spans="1:16" ht="15" customHeight="1" x14ac:dyDescent="0.25">
      <c r="A3" s="249">
        <f ca="1">INDIRECT("'Datos OM'!"&amp;D$1&amp;ROW()+$C$1)</f>
        <v>0</v>
      </c>
      <c r="B3" s="408">
        <f ca="1">INDEX(Tabla_OCA[[#This Row],[Respuesta 1]:[Respuesta 6]],1,MATCH(MAX(Tabla_OCA[[#This Row],[Puntos 1]:[Puntos 6]]),Tabla_OCA[[#This Row],[Puntos 1]:[Puntos 6]],0))</f>
        <v>0</v>
      </c>
      <c r="C3" s="408">
        <f ca="1">IF(Tabla_OCA[[#This Row],[Respuesta / Answer 1]]=Tabla_OCA[[#This Row],[Respuesta 1]],Tabla_OCA[[#This Row],[Respuesta 2]],INDEX(Tabla_OCA[[#This Row],[Respuesta 1]:[Respuesta 6]],1,MATCH(MIN(Tabla_OCA[[#This Row],[Puntos 1]:[Puntos 6]]),Tabla_OCA[[#This Row],[Puntos 1]:[Puntos 6]],0)))</f>
        <v>0</v>
      </c>
      <c r="D3" s="408">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49">
        <f t="shared" ref="E3:P3" ca="1" si="1">INDIRECT("'Datos OM'!"&amp;E$1&amp;ROW()+$C$1)</f>
        <v>0</v>
      </c>
      <c r="F3" s="249">
        <f t="shared" ca="1" si="1"/>
        <v>0</v>
      </c>
      <c r="G3" s="249">
        <f t="shared" ca="1" si="1"/>
        <v>0</v>
      </c>
      <c r="H3" s="249">
        <f t="shared" ca="1" si="1"/>
        <v>0</v>
      </c>
      <c r="I3" s="249">
        <f t="shared" ca="1" si="1"/>
        <v>0</v>
      </c>
      <c r="J3" s="249">
        <f t="shared" ca="1" si="1"/>
        <v>0</v>
      </c>
      <c r="K3" s="249">
        <f t="shared" ca="1" si="1"/>
        <v>0</v>
      </c>
      <c r="L3" s="249">
        <f t="shared" ca="1" si="1"/>
        <v>0</v>
      </c>
      <c r="M3" s="249">
        <f t="shared" ca="1" si="1"/>
        <v>0</v>
      </c>
      <c r="N3" s="249">
        <f t="shared" ca="1" si="1"/>
        <v>0</v>
      </c>
      <c r="O3" s="249">
        <f t="shared" ca="1" si="1"/>
        <v>0</v>
      </c>
      <c r="P3" s="249">
        <f t="shared" ca="1" si="1"/>
        <v>0</v>
      </c>
    </row>
  </sheetData>
  <sheetProtection algorithmName="SHA-512" hashValue="llKWQc0vOKm1U2FO97riUMCFza8qZpc6ylfuBCxA+45w+ga4pUhbLkQQvHfdprXU4XG+3vpUf/7cxz3iYpvbcw==" saltValue="3ueI8CbEHubPYdyLkgVBvA==" spinCount="100000" sheet="1" objects="1" scenarios="1" selectLockedCells="1"/>
  <conditionalFormatting sqref="G2:J2 A2 D2">
    <cfRule type="cellIs" dxfId="42" priority="11" operator="equal">
      <formula>""</formula>
    </cfRule>
    <cfRule type="cellIs" dxfId="41" priority="12" operator="equal">
      <formula>0</formula>
    </cfRule>
  </conditionalFormatting>
  <conditionalFormatting sqref="F2">
    <cfRule type="cellIs" dxfId="40" priority="9" operator="equal">
      <formula>""</formula>
    </cfRule>
    <cfRule type="cellIs" dxfId="39" priority="10" operator="equal">
      <formula>0</formula>
    </cfRule>
  </conditionalFormatting>
  <conditionalFormatting sqref="K2:P2">
    <cfRule type="cellIs" dxfId="38" priority="7" operator="equal">
      <formula>""</formula>
    </cfRule>
    <cfRule type="cellIs" dxfId="37" priority="8" operator="equal">
      <formula>0</formula>
    </cfRule>
  </conditionalFormatting>
  <conditionalFormatting sqref="B2">
    <cfRule type="cellIs" dxfId="36" priority="5" operator="equal">
      <formula>""</formula>
    </cfRule>
    <cfRule type="cellIs" dxfId="35" priority="6" operator="equal">
      <formula>0</formula>
    </cfRule>
  </conditionalFormatting>
  <conditionalFormatting sqref="C2">
    <cfRule type="cellIs" dxfId="34" priority="3" operator="equal">
      <formula>""</formula>
    </cfRule>
    <cfRule type="cellIs" dxfId="33" priority="4" operator="equal">
      <formula>0</formula>
    </cfRule>
  </conditionalFormatting>
  <conditionalFormatting sqref="E2">
    <cfRule type="cellIs" dxfId="32" priority="1" operator="equal">
      <formula>""</formula>
    </cfRule>
    <cfRule type="cellIs" dxfId="31"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4243</vt:i4>
      </vt:variant>
    </vt:vector>
  </HeadingPairs>
  <TitlesOfParts>
    <vt:vector size="4275"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ANCHO_RC</vt:lpstr>
      <vt:lpstr>APP</vt:lpstr>
      <vt:lpstr>ARCH_PERM_EN</vt:lpstr>
      <vt:lpstr>ARCH_REQ_EN</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vt:lpstr>
      <vt:lpstr>Z_TX_95_CS</vt:lpstr>
      <vt:lpstr>Z_TX_95_D</vt:lpstr>
      <vt:lpstr>Z_TX_95_E</vt:lpstr>
      <vt:lpstr>Z_TX_95_F</vt:lpstr>
      <vt:lpstr>Z_TX_95_I</vt:lpstr>
      <vt:lpstr>Z_TX_95_O</vt:lpstr>
      <vt:lpstr>Z_TX_95_P</vt:lpstr>
      <vt:lpstr>Z_TX_95_S</vt:lpstr>
      <vt:lpstr>Z_TX_96_</vt:lpstr>
      <vt:lpstr>Z_TX_96_CS</vt:lpstr>
      <vt:lpstr>Z_TX_96_D</vt:lpstr>
      <vt:lpstr>Z_TX_96_E</vt:lpstr>
      <vt:lpstr>Z_TX_96_F</vt:lpstr>
      <vt:lpstr>Z_TX_96_I</vt:lpstr>
      <vt:lpstr>Z_TX_96_O</vt:lpstr>
      <vt:lpstr>Z_TX_96_P</vt:lpstr>
      <vt:lpstr>Z_TX_96_S</vt:lpstr>
      <vt:lpstr>Z_TX_97_</vt:lpstr>
      <vt:lpstr>Z_TX_97_CS</vt:lpstr>
      <vt:lpstr>Z_TX_97_D</vt:lpstr>
      <vt:lpstr>Z_TX_97_E</vt:lpstr>
      <vt:lpstr>Z_TX_97_F</vt:lpstr>
      <vt:lpstr>Z_TX_97_I</vt:lpstr>
      <vt:lpstr>Z_TX_97_O</vt:lpstr>
      <vt:lpstr>Z_TX_97_P</vt:lpstr>
      <vt:lpstr>Z_TX_97_S</vt:lpstr>
      <vt:lpstr>Z_TX_98_</vt:lpstr>
      <vt:lpstr>Z_TX_98_CS</vt:lpstr>
      <vt:lpstr>Z_TX_98_D</vt:lpstr>
      <vt:lpstr>Z_TX_98_E</vt:lpstr>
      <vt:lpstr>Z_TX_98_F</vt:lpstr>
      <vt:lpstr>Z_TX_98_I</vt:lpstr>
      <vt:lpstr>Z_TX_98_O</vt:lpstr>
      <vt:lpstr>Z_TX_98_P</vt:lpstr>
      <vt:lpstr>Z_TX_98_S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cp:lastModifiedBy>
  <cp:lastPrinted>2021-12-14T16:25:14Z</cp:lastPrinted>
  <dcterms:created xsi:type="dcterms:W3CDTF">2021-02-08T19:52:44Z</dcterms:created>
  <dcterms:modified xsi:type="dcterms:W3CDTF">2022-07-20T13:10:53Z</dcterms:modified>
  <cp:category>DOCENCIA</cp:category>
</cp:coreProperties>
</file>