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tables/table6.xml" ContentType="application/vnd.openxmlformats-officedocument.spreadsheetml.tab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11.xml" ContentType="application/vnd.openxmlformats-officedocument.drawing+xml"/>
  <Override PartName="/xl/tables/table7.xml" ContentType="application/vnd.openxmlformats-officedocument.spreadsheetml.tab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13.xml" ContentType="application/vnd.openxmlformats-officedocument.drawing+xml"/>
  <Override PartName="/xl/tables/table8.xml" ContentType="application/vnd.openxmlformats-officedocument.spreadsheetml.tab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15.xml" ContentType="application/vnd.openxmlformats-officedocument.drawing+xml"/>
  <Override PartName="/xl/tables/table9.xml" ContentType="application/vnd.openxmlformats-officedocument.spreadsheetml.table+xml"/>
  <Override PartName="/xl/drawings/drawing16.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7.xml" ContentType="application/vnd.openxmlformats-officedocument.drawing+xml"/>
  <Override PartName="/xl/tables/table10.xml" ContentType="application/vnd.openxmlformats-officedocument.spreadsheetml.table+xml"/>
  <Override PartName="/xl/drawings/drawing18.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9.xml" ContentType="application/vnd.openxmlformats-officedocument.drawing+xml"/>
  <Override PartName="/xl/tables/table1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thumbnail" Target="docProps/thumbnail.emf"/><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updateLinks="never" codeName="ThisWorkbook"/>
  <mc:AlternateContent xmlns:mc="http://schemas.openxmlformats.org/markup-compatibility/2006">
    <mc:Choice Requires="x15">
      <x15ac:absPath xmlns:x15ac="http://schemas.microsoft.com/office/spreadsheetml/2010/11/ac" url="C:\AHGM\0. GITHUB\FTP_Privado\"/>
    </mc:Choice>
  </mc:AlternateContent>
  <xr:revisionPtr revIDLastSave="0" documentId="13_ncr:1_{204B3189-E7E2-47E4-8594-8E1655EA5E76}" xr6:coauthVersionLast="47" xr6:coauthVersionMax="47" xr10:uidLastSave="{00000000-0000-0000-0000-000000000000}"/>
  <bookViews>
    <workbookView showHorizontalScroll="0" showVerticalScroll="0" showSheetTabs="0" xWindow="-93" yWindow="-93" windowWidth="19386" windowHeight="12986" activeTab="1" xr2:uid="{00000000-000D-0000-FFFF-FFFF00000000}"/>
  </bookViews>
  <sheets>
    <sheet name="DICCIONARIO" sheetId="35" r:id="rId1"/>
    <sheet name="INICIO" sheetId="1" r:id="rId2"/>
    <sheet name="GENERAL" sheetId="12" r:id="rId3"/>
    <sheet name="Formulario OM" sheetId="15" r:id="rId4"/>
    <sheet name="Datos OM" sheetId="14" r:id="rId5"/>
    <sheet name="Formulario O2" sheetId="31" r:id="rId6"/>
    <sheet name="Datos O2" sheetId="32" r:id="rId7"/>
    <sheet name="Formulario VF" sheetId="16" r:id="rId8"/>
    <sheet name="Datos VF" sheetId="17" r:id="rId9"/>
    <sheet name="Formulario EM" sheetId="22" r:id="rId10"/>
    <sheet name="Datos EM" sheetId="23" r:id="rId11"/>
    <sheet name="Formulario RC" sheetId="28" r:id="rId12"/>
    <sheet name="Datos RC" sheetId="29" r:id="rId13"/>
    <sheet name="Formulario PP" sheetId="27" r:id="rId14"/>
    <sheet name="Datos PP" sheetId="30" r:id="rId15"/>
    <sheet name="Formulario EN" sheetId="43" r:id="rId16"/>
    <sheet name="Datos EN" sheetId="44" r:id="rId17"/>
    <sheet name="Formulario CL" sheetId="46" r:id="rId18"/>
    <sheet name="Datos CL" sheetId="47" r:id="rId19"/>
    <sheet name="XML OM" sheetId="18" state="veryHidden" r:id="rId20"/>
    <sheet name="XML O2" sheetId="33" state="veryHidden" r:id="rId21"/>
    <sheet name="XML VF" sheetId="21" state="veryHidden" r:id="rId22"/>
    <sheet name="XML EM" sheetId="24" state="veryHidden" r:id="rId23"/>
    <sheet name="XML RC" sheetId="25" state="veryHidden" r:id="rId24"/>
    <sheet name="XML PP" sheetId="26" state="veryHidden" r:id="rId25"/>
    <sheet name="XML EN" sheetId="45" state="veryHidden" r:id="rId26"/>
    <sheet name="XML CL" sheetId="48" state="veryHidden" r:id="rId27"/>
    <sheet name="XML" sheetId="52" state="veryHidden" r:id="rId28"/>
    <sheet name="DOC" sheetId="20" state="veryHidden" r:id="rId29"/>
    <sheet name="DOC_2" sheetId="50" state="veryHidden" r:id="rId30"/>
    <sheet name="DOC_TEMP" sheetId="51" state="veryHidden" r:id="rId31"/>
    <sheet name="OCA" sheetId="49" state="veryHidden" r:id="rId32"/>
  </sheets>
  <functionGroups builtInGroupCount="19"/>
  <definedNames>
    <definedName name="_Datos_NO" hidden="1">"❌"</definedName>
    <definedName name="_Datos_OK" hidden="1">"✔"</definedName>
    <definedName name="_de" hidden="1">T_DICCIONARIO[[#Headers],[de]]</definedName>
    <definedName name="_en" hidden="1">T_DICCIONARIO[[#Headers],[en]]</definedName>
    <definedName name="_es" hidden="1">T_DICCIONARIO[[#Headers],[es]]</definedName>
    <definedName name="_xlnm._FilterDatabase" localSheetId="28" hidden="1">DOC!$B$2:$B$2</definedName>
    <definedName name="_xlnm._FilterDatabase" localSheetId="29" hidden="1">DOC_2!$B$2:$B$4</definedName>
    <definedName name="_xlnm._FilterDatabase" localSheetId="30" hidden="1">DOC_TEMP!$A$1:$A$1</definedName>
    <definedName name="_fr" hidden="1">T_DICCIONARIO[[#Headers],[fr]]</definedName>
    <definedName name="_HOJA_ACTUAL" hidden="1">DICCIONARIO!$AH$3</definedName>
    <definedName name="_it" hidden="1">T_DICCIONARIO[[#Headers],[it]]</definedName>
    <definedName name="_menu" hidden="1">"&amp;varr;"</definedName>
    <definedName name="_NO" hidden="1">"NO"</definedName>
    <definedName name="_OK" hidden="1">"SI"</definedName>
    <definedName name="_pt" hidden="1">T_DICCIONARIO[[#Headers],[pt]]</definedName>
    <definedName name="_xleta.ROUND" hidden="1" xlm="1">#NAME?</definedName>
    <definedName name="_xlpm.Celda_" hidden="1" xlm="1">#NAME?</definedName>
    <definedName name="_xlpm.Nueva_Cat" hidden="1" xlm="1">#NAME?</definedName>
    <definedName name="_zh" hidden="1">T_DICCIONARIO[[#Headers],[zh-CN]]</definedName>
    <definedName name="_ZOOM_Msg" hidden="1">INICIO!$A$36</definedName>
    <definedName name="AA_EN" hidden="1">'Formulario EN'!$Q$21</definedName>
    <definedName name="ACTIVA_EXCEL" hidden="1">INICIO!$A$16</definedName>
    <definedName name="Alt_" hidden="1">"Alt+"</definedName>
    <definedName name="ANCHO_CL" hidden="1">'Datos CL'!$H$3</definedName>
    <definedName name="ANCHO_CL_IM" hidden="1">'Datos CL'!$I$3</definedName>
    <definedName name="ANCHO_IM" hidden="1">'Formulario CL'!$W$9</definedName>
    <definedName name="ANCHO_RC" hidden="1">'Formulario CL'!$Q$9</definedName>
    <definedName name="APP" hidden="1">INICIO!$G$1</definedName>
    <definedName name="ARCH_PERM_EN" hidden="1">'Datos EN'!$K$3</definedName>
    <definedName name="ARCH_REQ_EN" hidden="1">'Datos EN'!$L$3</definedName>
    <definedName name="Arrastrar_Soltar" hidden="1">'Formulario PP'!$O$37</definedName>
    <definedName name="AUTOR" hidden="1">INICIO!$J$7</definedName>
    <definedName name="B_R" hidden="1">GENERAL!$U$40</definedName>
    <definedName name="BARAJAR_R" hidden="1">GENERAL!$K$27</definedName>
    <definedName name="Cambiadas_Hojas" hidden="1">DICCIONARIO!$A$429</definedName>
    <definedName name="Cambio_CL" hidden="1">GENERAL!$P$45</definedName>
    <definedName name="Cambio_EM" hidden="1">GENERAL!$P$41</definedName>
    <definedName name="Cambio_EN" hidden="1">GENERAL!$P$44</definedName>
    <definedName name="Cambio_O2" hidden="1">GENERAL!$P$39</definedName>
    <definedName name="Cambio_OM" hidden="1">GENERAL!$P$38</definedName>
    <definedName name="Cambio_PP" hidden="1">GENERAL!$P$43</definedName>
    <definedName name="Cambio_RC" hidden="1">GENERAL!$P$42</definedName>
    <definedName name="Cambio_Version" hidden="1">INICIO!$T$11</definedName>
    <definedName name="Cambio_VF" hidden="1">GENERAL!$P$40</definedName>
    <definedName name="Categ_01" localSheetId="2" hidden="1">GENERAL!$Y$5</definedName>
    <definedName name="Categ_02" localSheetId="2" hidden="1">GENERAL!$Y$7</definedName>
    <definedName name="Categ_03" localSheetId="2" hidden="1">GENERAL!$Y$9</definedName>
    <definedName name="Categ_04" localSheetId="2" hidden="1">GENERAL!$Y$11</definedName>
    <definedName name="Categ_05" localSheetId="2" hidden="1">GENERAL!$Y$13</definedName>
    <definedName name="Categ_06" localSheetId="2" hidden="1">GENERAL!$Y$15</definedName>
    <definedName name="Categ_07" localSheetId="2" hidden="1">GENERAL!$Y$17</definedName>
    <definedName name="Categ_08" localSheetId="2" hidden="1">GENERAL!$Y$19</definedName>
    <definedName name="Categ_09" localSheetId="2" hidden="1">GENERAL!$Y$21</definedName>
    <definedName name="Categ_10" localSheetId="2" hidden="1">GENERAL!$Y$23</definedName>
    <definedName name="Categ_11" localSheetId="2" hidden="1">GENERAL!$AA$5</definedName>
    <definedName name="Categ_12" localSheetId="2" hidden="1">GENERAL!$AA$7</definedName>
    <definedName name="Categ_13" localSheetId="2" hidden="1">GENERAL!$AA$9</definedName>
    <definedName name="Categ_14" localSheetId="2" hidden="1">GENERAL!$AA$11</definedName>
    <definedName name="Categ_15" localSheetId="2" hidden="1">GENERAL!$AA$13</definedName>
    <definedName name="Categ_16" localSheetId="2" hidden="1">GENERAL!$AA$15</definedName>
    <definedName name="Categ_17" localSheetId="2" hidden="1">GENERAL!$AA$17</definedName>
    <definedName name="Categ_18" localSheetId="2" hidden="1">GENERAL!$AA$19</definedName>
    <definedName name="Categ_19" localSheetId="2" hidden="1">GENERAL!$AA$21</definedName>
    <definedName name="Categ_20" localSheetId="2" hidden="1">GENERAL!$AA$23</definedName>
    <definedName name="Centrar_Tabla" hidden="1">GENERAL!$Y$40</definedName>
    <definedName name="Centrar_Tabla_CL" hidden="1">'Formulario CL'!$N$37</definedName>
    <definedName name="Centrar_Tabla_EM" hidden="1">'Formulario EM'!$N$37</definedName>
    <definedName name="Centrar_Tabla_EN" hidden="1">'Formulario EN'!$N$37</definedName>
    <definedName name="Centrar_Tabla_O2" comment="Centrar_Tabla_O2 ='Formulario O2'!$N$37" hidden="1">'Formulario O2'!$N$37</definedName>
    <definedName name="Centrar_Tabla_OM" hidden="1">'Formulario OM'!$N$37</definedName>
    <definedName name="Centrar_Tabla_PP" hidden="1">'Formulario PP'!$N$37</definedName>
    <definedName name="Centrar_Tabla_RC" hidden="1">'Formulario RC'!$N$37</definedName>
    <definedName name="Centrar_Tabla_VF" hidden="1">'Formulario VF'!$N$37</definedName>
    <definedName name="Cloze_Descrip" hidden="1">'XML CL'!$B$2</definedName>
    <definedName name="CODIGO_COLOR" hidden="1">INICIO!$G$37</definedName>
    <definedName name="Codigo_Idioma" hidden="1">DICCIONARIO!$E$2</definedName>
    <definedName name="CONTRASEN_A" hidden="1">GENERAL!$W$13</definedName>
    <definedName name="Ctrl_" hidden="1">"Ctrl+"</definedName>
    <definedName name="Dato_01" localSheetId="17">'Formulario CL'!$Y$5</definedName>
    <definedName name="Dato_01" localSheetId="9">'Formulario EM'!$Y$5</definedName>
    <definedName name="Dato_01" localSheetId="15">'Formulario EN'!$Y$5</definedName>
    <definedName name="Dato_01" comment="Celda para introducir datos para hacer preguntas variables." localSheetId="5">'Formulario O2'!$Y$5</definedName>
    <definedName name="Dato_01" comment="Celda para introducir datos para hacer preguntas variables." localSheetId="3">'Formulario OM'!$Y$5</definedName>
    <definedName name="Dato_01" localSheetId="13">'Formulario PP'!$Y$5</definedName>
    <definedName name="Dato_01" localSheetId="11">'Formulario RC'!$Y$5</definedName>
    <definedName name="Dato_01" localSheetId="7">'Formulario VF'!$Y$5</definedName>
    <definedName name="Dato_02" localSheetId="17">'Formulario CL'!$Y$7</definedName>
    <definedName name="Dato_02" localSheetId="9">'Formulario EM'!$Y$7</definedName>
    <definedName name="Dato_02" localSheetId="15">'Formulario EN'!$Y$7</definedName>
    <definedName name="Dato_02" comment="Celda para introducir datos para hacer preguntas variables." localSheetId="5">'Formulario O2'!$Y$7</definedName>
    <definedName name="Dato_02" comment="Celda para introducir datos para hacer preguntas variables." localSheetId="3">'Formulario OM'!$Y$7</definedName>
    <definedName name="Dato_02" localSheetId="13">'Formulario PP'!$Y$7</definedName>
    <definedName name="Dato_02" localSheetId="11">'Formulario RC'!$Y$7</definedName>
    <definedName name="Dato_02" localSheetId="7">'Formulario VF'!$Y$7</definedName>
    <definedName name="Dato_03" localSheetId="17">'Formulario CL'!$Y$9</definedName>
    <definedName name="Dato_03" localSheetId="9">'Formulario EM'!$Y$9</definedName>
    <definedName name="Dato_03" localSheetId="15">'Formulario EN'!$Y$9</definedName>
    <definedName name="Dato_03" comment="Celda para introducir datos para hacer preguntas variables." localSheetId="5">'Formulario O2'!$Y$9</definedName>
    <definedName name="Dato_03" comment="Celda para introducir datos para hacer preguntas variables." localSheetId="3">'Formulario OM'!$Y$9</definedName>
    <definedName name="Dato_03" localSheetId="13">'Formulario PP'!$Y$9</definedName>
    <definedName name="Dato_03" localSheetId="11">'Formulario RC'!$Y$9</definedName>
    <definedName name="Dato_03" localSheetId="7">'Formulario VF'!$Y$9</definedName>
    <definedName name="Dato_04" localSheetId="17">'Formulario CL'!$Y$11</definedName>
    <definedName name="Dato_04" localSheetId="9">'Formulario EM'!$Y$11</definedName>
    <definedName name="Dato_04" localSheetId="15">'Formulario EN'!$Y$11</definedName>
    <definedName name="Dato_04" comment="Celda para introducir datos para hacer preguntas variables." localSheetId="5">'Formulario O2'!$Y$11</definedName>
    <definedName name="Dato_04" comment="Celda para introducir datos para hacer preguntas variables." localSheetId="3">'Formulario OM'!$Y$11</definedName>
    <definedName name="Dato_04" localSheetId="13">'Formulario PP'!$Y$11</definedName>
    <definedName name="Dato_04" localSheetId="11">'Formulario RC'!$Y$11</definedName>
    <definedName name="Dato_04" localSheetId="7">'Formulario VF'!$Y$11</definedName>
    <definedName name="Dato_05" localSheetId="17">'Formulario CL'!$Y$13</definedName>
    <definedName name="Dato_05" localSheetId="9">'Formulario EM'!$Y$13</definedName>
    <definedName name="Dato_05" localSheetId="15">'Formulario EN'!$Y$13</definedName>
    <definedName name="Dato_05" comment="Celda para introducir datos para hacer preguntas variables." localSheetId="5">'Formulario O2'!$Y$13</definedName>
    <definedName name="Dato_05" comment="Celda para introducir datos para hacer preguntas variables." localSheetId="3">'Formulario OM'!$Y$13</definedName>
    <definedName name="Dato_05" localSheetId="13">'Formulario PP'!$Y$13</definedName>
    <definedName name="Dato_05" localSheetId="11">'Formulario RC'!$Y$13</definedName>
    <definedName name="Dato_05" localSheetId="7">'Formulario VF'!$Y$13</definedName>
    <definedName name="Dato_06" localSheetId="17">'Formulario CL'!$Y$15</definedName>
    <definedName name="Dato_06" localSheetId="9">'Formulario EM'!$Y$15</definedName>
    <definedName name="Dato_06" localSheetId="15">'Formulario EN'!$Y$15</definedName>
    <definedName name="Dato_06" comment="Celda para introducir datos para hacer preguntas variables." localSheetId="5">'Formulario O2'!$Y$15</definedName>
    <definedName name="Dato_06" comment="Celda para introducir datos para hacer preguntas variables." localSheetId="3">'Formulario OM'!$Y$15</definedName>
    <definedName name="Dato_06" localSheetId="13">'Formulario PP'!$Y$15</definedName>
    <definedName name="Dato_06" localSheetId="11">'Formulario RC'!$Y$15</definedName>
    <definedName name="Dato_06" localSheetId="7">'Formulario VF'!$Y$15</definedName>
    <definedName name="Dato_07" localSheetId="17">'Formulario CL'!$Y$17</definedName>
    <definedName name="Dato_07" localSheetId="9">'Formulario EM'!$Y$17</definedName>
    <definedName name="Dato_07" localSheetId="15">'Formulario EN'!$Y$17</definedName>
    <definedName name="Dato_07" comment="Celda para introducir datos para hacer preguntas variables." localSheetId="5">'Formulario O2'!$Y$17</definedName>
    <definedName name="Dato_07" comment="Celda para introducir datos para hacer preguntas variables." localSheetId="3">'Formulario OM'!$Y$17</definedName>
    <definedName name="Dato_07" localSheetId="13">'Formulario PP'!$Y$17</definedName>
    <definedName name="Dato_07" localSheetId="11">'Formulario RC'!$Y$17</definedName>
    <definedName name="Dato_07" localSheetId="7">'Formulario VF'!$Y$17</definedName>
    <definedName name="Dato_08" localSheetId="17">'Formulario CL'!$Y$19</definedName>
    <definedName name="Dato_08" localSheetId="9">'Formulario EM'!$Y$19</definedName>
    <definedName name="Dato_08" localSheetId="15">'Formulario EN'!$Y$19</definedName>
    <definedName name="Dato_08" comment="Celda para introducir datos para hacer preguntas variables." localSheetId="5">'Formulario O2'!$Y$19</definedName>
    <definedName name="Dato_08" comment="Celda para introducir datos para hacer preguntas variables." localSheetId="3">'Formulario OM'!$Y$19</definedName>
    <definedName name="Dato_08" localSheetId="13">'Formulario PP'!$Y$19</definedName>
    <definedName name="Dato_08" localSheetId="11">'Formulario RC'!$Y$19</definedName>
    <definedName name="Dato_08" localSheetId="7">'Formulario VF'!$Y$19</definedName>
    <definedName name="Dato_09" localSheetId="17">'Formulario CL'!$Y$21</definedName>
    <definedName name="Dato_09" localSheetId="9">'Formulario EM'!$Y$21</definedName>
    <definedName name="Dato_09" localSheetId="15">'Formulario EN'!$Y$21</definedName>
    <definedName name="Dato_09" comment="Celda para introducir datos para hacer preguntas variables." localSheetId="5">'Formulario O2'!$Y$21</definedName>
    <definedName name="Dato_09" comment="Celda para introducir datos para hacer preguntas variables." localSheetId="3">'Formulario OM'!$Y$21</definedName>
    <definedName name="Dato_09" localSheetId="13">'Formulario PP'!$Y$21</definedName>
    <definedName name="Dato_09" localSheetId="11">'Formulario RC'!$Y$21</definedName>
    <definedName name="Dato_09" localSheetId="7">'Formulario VF'!$Y$21</definedName>
    <definedName name="Dato_10" localSheetId="17">'Formulario CL'!$Y$23</definedName>
    <definedName name="Dato_10" localSheetId="9">'Formulario EM'!$Y$23</definedName>
    <definedName name="Dato_10" localSheetId="15">'Formulario EN'!$Y$23</definedName>
    <definedName name="Dato_10" comment="Celda para introducir datos para hacer preguntas variables." localSheetId="5">'Formulario O2'!$Y$23</definedName>
    <definedName name="Dato_10" comment="Celda para introducir datos para hacer preguntas variables." localSheetId="3">'Formulario OM'!$Y$23</definedName>
    <definedName name="Dato_10" localSheetId="13">'Formulario PP'!$Y$23</definedName>
    <definedName name="Dato_10" localSheetId="11">'Formulario RC'!$Y$23</definedName>
    <definedName name="Dato_10" localSheetId="7">'Formulario VF'!$Y$23</definedName>
    <definedName name="Dato_11" localSheetId="17">'Formulario CL'!$Y$25</definedName>
    <definedName name="Dato_11" localSheetId="9">'Formulario EM'!$Y$25</definedName>
    <definedName name="Dato_11" localSheetId="15">'Formulario EN'!$Y$25</definedName>
    <definedName name="Dato_11" comment="Celda para introducir datos para hacer preguntas variables." localSheetId="5">'Formulario O2'!$Y$25</definedName>
    <definedName name="Dato_11" comment="Celda para introducir datos para hacer preguntas variables." localSheetId="3">'Formulario OM'!$Y$25</definedName>
    <definedName name="Dato_11" localSheetId="13">'Formulario PP'!$Y$25</definedName>
    <definedName name="Dato_11" localSheetId="11">'Formulario RC'!$Y$25</definedName>
    <definedName name="Dato_11" localSheetId="7">'Formulario VF'!$Y$25</definedName>
    <definedName name="Dato_12" localSheetId="17">'Formulario CL'!$Y$27</definedName>
    <definedName name="Dato_12" localSheetId="9">'Formulario EM'!$Y$27</definedName>
    <definedName name="Dato_12" localSheetId="15">'Formulario EN'!$Y$27</definedName>
    <definedName name="Dato_12" comment="Celda para introducir datos para hacer preguntas variables." localSheetId="5">'Formulario O2'!$Y$27</definedName>
    <definedName name="Dato_12" comment="Celda para introducir datos para hacer preguntas variables." localSheetId="3">'Formulario OM'!$Y$27</definedName>
    <definedName name="Dato_12" localSheetId="13">'Formulario PP'!$Y$27</definedName>
    <definedName name="Dato_12" localSheetId="11">'Formulario RC'!$Y$27</definedName>
    <definedName name="Dato_12" localSheetId="7">'Formulario VF'!$Y$27</definedName>
    <definedName name="Dato_13" localSheetId="17">'Formulario CL'!$Y$29</definedName>
    <definedName name="Dato_13" localSheetId="9">'Formulario EM'!$Y$29</definedName>
    <definedName name="Dato_13" localSheetId="15">'Formulario EN'!$Y$29</definedName>
    <definedName name="Dato_13" comment="Celda para introducir datos para hacer preguntas variables." localSheetId="5">'Formulario O2'!$Y$29</definedName>
    <definedName name="Dato_13" comment="Celda para introducir datos para hacer preguntas variables." localSheetId="3">'Formulario OM'!$Y$29</definedName>
    <definedName name="Dato_13" localSheetId="13">'Formulario PP'!$Y$29</definedName>
    <definedName name="Dato_13" localSheetId="11">'Formulario RC'!$Y$29</definedName>
    <definedName name="Dato_13" localSheetId="7">'Formulario VF'!$Y$29</definedName>
    <definedName name="Dato_14" localSheetId="17">'Formulario CL'!$Y$31</definedName>
    <definedName name="Dato_14" localSheetId="9">'Formulario EM'!$Y$31</definedName>
    <definedName name="Dato_14" localSheetId="15">'Formulario EN'!$Y$31</definedName>
    <definedName name="Dato_14" localSheetId="5">'Formulario O2'!$Y$31</definedName>
    <definedName name="Dato_14" localSheetId="3">'Formulario OM'!$Y$31</definedName>
    <definedName name="Dato_14" localSheetId="13">'Formulario PP'!$Y$31</definedName>
    <definedName name="Dato_14" localSheetId="11">'Formulario RC'!$Y$31</definedName>
    <definedName name="Dato_14" localSheetId="7">'Formulario VF'!$Y$31</definedName>
    <definedName name="Dato_15" localSheetId="17">'Formulario CL'!$Y$33</definedName>
    <definedName name="Dato_15" localSheetId="9">'Formulario EM'!$Y$33</definedName>
    <definedName name="Dato_15" localSheetId="15">'Formulario EN'!$Y$33</definedName>
    <definedName name="Dato_15" localSheetId="5">'Formulario O2'!$Y$33</definedName>
    <definedName name="Dato_15" localSheetId="3">'Formulario OM'!$Y$33</definedName>
    <definedName name="Dato_15" localSheetId="13">'Formulario PP'!$Y$33</definedName>
    <definedName name="Dato_15" localSheetId="11">'Formulario RC'!$Y$33</definedName>
    <definedName name="Dato_15" localSheetId="7">'Formulario VF'!$Y$33</definedName>
    <definedName name="Dato_16" localSheetId="17">'Formulario CL'!$Y$35</definedName>
    <definedName name="Dato_16" localSheetId="9">'Formulario EM'!$Y$35</definedName>
    <definedName name="Dato_16" localSheetId="15">'Formulario EN'!$Y$35</definedName>
    <definedName name="Dato_16" localSheetId="5">'Formulario O2'!$Y$35</definedName>
    <definedName name="Dato_16" localSheetId="3">'Formulario OM'!$Y$35</definedName>
    <definedName name="Dato_16" localSheetId="13">'Formulario PP'!$Y$35</definedName>
    <definedName name="Dato_16" localSheetId="11">'Formulario RC'!$Y$35</definedName>
    <definedName name="Dato_16" localSheetId="7">'Formulario VF'!$Y$35</definedName>
    <definedName name="Dato_17" localSheetId="17">'Formulario CL'!$AA$5</definedName>
    <definedName name="Dato_17" localSheetId="9">'Formulario EM'!$AA$5</definedName>
    <definedName name="Dato_17" localSheetId="15">'Formulario EN'!$AA$5</definedName>
    <definedName name="Dato_17" localSheetId="5">'Formulario O2'!$AA$5</definedName>
    <definedName name="Dato_17" localSheetId="3">'Formulario OM'!$AA$5</definedName>
    <definedName name="Dato_17" localSheetId="13">'Formulario PP'!$AA$5</definedName>
    <definedName name="Dato_17" localSheetId="11">'Formulario RC'!$AA$5</definedName>
    <definedName name="Dato_17" localSheetId="7">'Formulario VF'!$AA$5</definedName>
    <definedName name="Dato_18" localSheetId="17">'Formulario CL'!$AA$7</definedName>
    <definedName name="Dato_18" localSheetId="9">'Formulario EM'!$AA$7</definedName>
    <definedName name="Dato_18" localSheetId="15">'Formulario EN'!$AA$7</definedName>
    <definedName name="Dato_18" localSheetId="5">'Formulario O2'!$AA$7</definedName>
    <definedName name="Dato_18" localSheetId="3">'Formulario OM'!$AA$7</definedName>
    <definedName name="Dato_18" localSheetId="13">'Formulario PP'!$AA$7</definedName>
    <definedName name="Dato_18" localSheetId="11">'Formulario RC'!$AA$7</definedName>
    <definedName name="Dato_18" localSheetId="7">'Formulario VF'!$AA$7</definedName>
    <definedName name="Dato_19" localSheetId="17">'Formulario CL'!$AA$9</definedName>
    <definedName name="Dato_19" localSheetId="9">'Formulario EM'!$AA$9</definedName>
    <definedName name="Dato_19" localSheetId="15">'Formulario EN'!$AA$9</definedName>
    <definedName name="Dato_19" localSheetId="5">'Formulario O2'!$AA$9</definedName>
    <definedName name="Dato_19" localSheetId="3">'Formulario OM'!$AA$9</definedName>
    <definedName name="Dato_19" localSheetId="13">'Formulario PP'!$AA$9</definedName>
    <definedName name="Dato_19" localSheetId="11">'Formulario RC'!$AA$9</definedName>
    <definedName name="Dato_19" localSheetId="7">'Formulario VF'!$AA$9</definedName>
    <definedName name="Dato_20" localSheetId="17">'Formulario CL'!$AA$11</definedName>
    <definedName name="Dato_20" localSheetId="9">'Formulario EM'!$AA$11</definedName>
    <definedName name="Dato_20" localSheetId="15">'Formulario EN'!$AA$11</definedName>
    <definedName name="Dato_20" localSheetId="5">'Formulario O2'!$AA$11</definedName>
    <definedName name="Dato_20" localSheetId="3">'Formulario OM'!$AA$11</definedName>
    <definedName name="Dato_20" localSheetId="13">'Formulario PP'!$AA$11</definedName>
    <definedName name="Dato_20" localSheetId="11">'Formulario RC'!$AA$11</definedName>
    <definedName name="Dato_20" localSheetId="7">'Formulario VF'!$AA$11</definedName>
    <definedName name="Dato_21" localSheetId="17">'Formulario CL'!$AA$13</definedName>
    <definedName name="Dato_21" localSheetId="9">'Formulario EM'!$AA$13</definedName>
    <definedName name="Dato_21" localSheetId="15">'Formulario EN'!$AA$13</definedName>
    <definedName name="Dato_21" localSheetId="5">'Formulario O2'!$AA$13</definedName>
    <definedName name="Dato_21" localSheetId="3">'Formulario OM'!$AA$13</definedName>
    <definedName name="Dato_21" localSheetId="13">'Formulario PP'!$AA$13</definedName>
    <definedName name="Dato_21" localSheetId="11">'Formulario RC'!$AA$13</definedName>
    <definedName name="Dato_21" localSheetId="7">'Formulario VF'!$AA$13</definedName>
    <definedName name="Dato_22" localSheetId="17">'Formulario CL'!$AA$15</definedName>
    <definedName name="Dato_22" localSheetId="9">'Formulario EM'!$AA$15</definedName>
    <definedName name="Dato_22" localSheetId="15">'Formulario EN'!$AA$15</definedName>
    <definedName name="Dato_22" localSheetId="5">'Formulario O2'!$AA$15</definedName>
    <definedName name="Dato_22" localSheetId="3">'Formulario OM'!$AA$15</definedName>
    <definedName name="Dato_22" localSheetId="13">'Formulario PP'!$AA$15</definedName>
    <definedName name="Dato_22" localSheetId="11">'Formulario RC'!$AA$15</definedName>
    <definedName name="Dato_22" localSheetId="7">'Formulario VF'!$AA$15</definedName>
    <definedName name="Dato_23" localSheetId="17">'Formulario CL'!$AA$17</definedName>
    <definedName name="Dato_23" localSheetId="9">'Formulario EM'!$AA$17</definedName>
    <definedName name="Dato_23" localSheetId="15">'Formulario EN'!$AA$17</definedName>
    <definedName name="Dato_23" localSheetId="5">'Formulario O2'!$AA$17</definedName>
    <definedName name="Dato_23" localSheetId="3">'Formulario OM'!$AA$17</definedName>
    <definedName name="Dato_23" localSheetId="13">'Formulario PP'!$AA$17</definedName>
    <definedName name="Dato_23" localSheetId="11">'Formulario RC'!$AA$17</definedName>
    <definedName name="Dato_23" localSheetId="7">'Formulario VF'!$AA$17</definedName>
    <definedName name="Dato_24" localSheetId="17">'Formulario CL'!$AA$19</definedName>
    <definedName name="Dato_24" localSheetId="9">'Formulario EM'!$AA$19</definedName>
    <definedName name="Dato_24" localSheetId="15">'Formulario EN'!$AA$19</definedName>
    <definedName name="Dato_24" localSheetId="5">'Formulario O2'!$AA$19</definedName>
    <definedName name="Dato_24" localSheetId="3">'Formulario OM'!$AA$19</definedName>
    <definedName name="Dato_24" localSheetId="13">'Formulario PP'!$AA$19</definedName>
    <definedName name="Dato_24" localSheetId="11">'Formulario RC'!$AA$19</definedName>
    <definedName name="Dato_24" localSheetId="7">'Formulario VF'!$AA$19</definedName>
    <definedName name="Dato_25" localSheetId="17">'Formulario CL'!$AA$21</definedName>
    <definedName name="Dato_25" localSheetId="9">'Formulario EM'!$AA$21</definedName>
    <definedName name="Dato_25" localSheetId="15">'Formulario EN'!$AA$21</definedName>
    <definedName name="Dato_25" localSheetId="5">'Formulario O2'!$AA$21</definedName>
    <definedName name="Dato_25" localSheetId="3">'Formulario OM'!$AA$21</definedName>
    <definedName name="Dato_25" localSheetId="13">'Formulario PP'!$AA$21</definedName>
    <definedName name="Dato_25" localSheetId="11">'Formulario RC'!$AA$21</definedName>
    <definedName name="Dato_25" localSheetId="7">'Formulario VF'!$AA$21</definedName>
    <definedName name="Dato_26" localSheetId="17">'Formulario CL'!$AA$23</definedName>
    <definedName name="Dato_26" localSheetId="9">'Formulario EM'!$AA$23</definedName>
    <definedName name="Dato_26" localSheetId="15">'Formulario EN'!$AA$23</definedName>
    <definedName name="Dato_26" localSheetId="5">'Formulario O2'!$AA$23</definedName>
    <definedName name="Dato_26" localSheetId="3">'Formulario OM'!$AA$23</definedName>
    <definedName name="Dato_26" localSheetId="13">'Formulario PP'!$AA$23</definedName>
    <definedName name="Dato_26" localSheetId="11">'Formulario RC'!$AA$23</definedName>
    <definedName name="Dato_26" localSheetId="7">'Formulario VF'!$AA$23</definedName>
    <definedName name="Dato_27" localSheetId="17">'Formulario CL'!$AA$25</definedName>
    <definedName name="Dato_27" localSheetId="9">'Formulario EM'!$AA$25</definedName>
    <definedName name="Dato_27" localSheetId="15">'Formulario EN'!$AA$25</definedName>
    <definedName name="Dato_27" localSheetId="5">'Formulario O2'!$AA$25</definedName>
    <definedName name="Dato_27" localSheetId="3">'Formulario OM'!$AA$25</definedName>
    <definedName name="Dato_27" localSheetId="13">'Formulario PP'!$AA$25</definedName>
    <definedName name="Dato_27" localSheetId="11">'Formulario RC'!$AA$25</definedName>
    <definedName name="Dato_27" localSheetId="7">'Formulario VF'!$AA$25</definedName>
    <definedName name="Dato_28" localSheetId="17">'Formulario CL'!$AA$27</definedName>
    <definedName name="Dato_28" localSheetId="9">'Formulario EM'!$AA$27</definedName>
    <definedName name="Dato_28" localSheetId="15">'Formulario EN'!$AA$27</definedName>
    <definedName name="Dato_28" localSheetId="5">'Formulario O2'!$AA$27</definedName>
    <definedName name="Dato_28" localSheetId="3">'Formulario OM'!$AA$27</definedName>
    <definedName name="Dato_28" localSheetId="13">'Formulario PP'!$AA$27</definedName>
    <definedName name="Dato_28" localSheetId="11">'Formulario RC'!$AA$27</definedName>
    <definedName name="Dato_28" localSheetId="7">'Formulario VF'!$AA$27</definedName>
    <definedName name="Dato_29" localSheetId="17">'Formulario CL'!$AA$29</definedName>
    <definedName name="Dato_29" localSheetId="9">'Formulario EM'!$AA$29</definedName>
    <definedName name="Dato_29" localSheetId="15">'Formulario EN'!$AA$29</definedName>
    <definedName name="Dato_29" localSheetId="5">'Formulario O2'!$AA$29</definedName>
    <definedName name="Dato_29" localSheetId="3">'Formulario OM'!$AA$29</definedName>
    <definedName name="Dato_29" localSheetId="13">'Formulario PP'!$AA$29</definedName>
    <definedName name="Dato_29" localSheetId="11">'Formulario RC'!$AA$29</definedName>
    <definedName name="Dato_29" localSheetId="7">'Formulario VF'!$AA$29</definedName>
    <definedName name="Dato_30" localSheetId="17">'Formulario CL'!$AA$31</definedName>
    <definedName name="Dato_30" localSheetId="9">'Formulario EM'!$AA$31</definedName>
    <definedName name="Dato_30" localSheetId="15">'Formulario EN'!$AA$31</definedName>
    <definedName name="Dato_30" localSheetId="5">'Formulario O2'!$AA$31</definedName>
    <definedName name="Dato_30" localSheetId="3">'Formulario OM'!$AA$31</definedName>
    <definedName name="Dato_30" localSheetId="13">'Formulario PP'!$AA$31</definedName>
    <definedName name="Dato_30" localSheetId="11">'Formulario RC'!$AA$31</definedName>
    <definedName name="Dato_30" localSheetId="7">'Formulario VF'!$AA$31</definedName>
    <definedName name="Dato_31" localSheetId="17">'Formulario CL'!$AA$33</definedName>
    <definedName name="Dato_31" localSheetId="9">'Formulario EM'!$AA$33</definedName>
    <definedName name="Dato_31" localSheetId="15">'Formulario EN'!$AA$33</definedName>
    <definedName name="Dato_31" localSheetId="5">'Formulario O2'!$AA$33</definedName>
    <definedName name="Dato_31" localSheetId="3">'Formulario OM'!$AA$33</definedName>
    <definedName name="Dato_31" localSheetId="13">'Formulario PP'!$AA$33</definedName>
    <definedName name="Dato_31" localSheetId="11">'Formulario RC'!$AA$33</definedName>
    <definedName name="Dato_31" localSheetId="7">'Formulario VF'!$AA$33</definedName>
    <definedName name="Dato_32" localSheetId="17">'Formulario CL'!$AA$35</definedName>
    <definedName name="Dato_32" localSheetId="9">'Formulario EM'!$AA$35</definedName>
    <definedName name="Dato_32" localSheetId="15">'Formulario EN'!$AA$35</definedName>
    <definedName name="Dato_32" localSheetId="5">'Formulario O2'!$AA$35</definedName>
    <definedName name="Dato_32" localSheetId="3">'Formulario OM'!$AA$35</definedName>
    <definedName name="Dato_32" localSheetId="13">'Formulario PP'!$AA$35</definedName>
    <definedName name="Dato_32" localSheetId="11">'Formulario RC'!$AA$35</definedName>
    <definedName name="Dato_32" localSheetId="7">'Formulario VF'!$AA$35</definedName>
    <definedName name="Datos_IDIOMA" hidden="1">INICIO!$E$39</definedName>
    <definedName name="Des_Categ" hidden="1">GENERAL!$S$7</definedName>
    <definedName name="Des_E_CL" hidden="1">'Datos CL'!$G$4</definedName>
    <definedName name="Des_E_CL_FBox" hidden="1">'Datos CL'!$AD$4</definedName>
    <definedName name="Des_E_EM" hidden="1">'Datos EM'!$G$4</definedName>
    <definedName name="Des_E_EN" hidden="1">'Datos EN'!$G$4</definedName>
    <definedName name="Des_E_O2" hidden="1">'Datos O2'!$G$4</definedName>
    <definedName name="Des_E_OM" hidden="1">'Datos OM'!$G$4</definedName>
    <definedName name="Des_E_PP" hidden="1">'Datos PP'!$G$4</definedName>
    <definedName name="Des_E_RC" hidden="1">'Datos RC'!$G$4</definedName>
    <definedName name="Des_E_VF" hidden="1">'Datos VF'!$G$4</definedName>
    <definedName name="Des_Pr_CL" hidden="1">'Datos CL'!$F$4</definedName>
    <definedName name="Des_Pr_EM" hidden="1">'Datos EM'!$F$4</definedName>
    <definedName name="Des_Pr_EN" hidden="1">'Datos EN'!$F$4</definedName>
    <definedName name="Des_Pr_O2" hidden="1">'Datos O2'!$F$4</definedName>
    <definedName name="Des_Pr_OM" hidden="1">'Datos OM'!$F$4</definedName>
    <definedName name="Des_Pr_PP" hidden="1">'Datos PP'!$F$4</definedName>
    <definedName name="Des_Pr_RC" hidden="1">'Datos RC'!$F$4</definedName>
    <definedName name="Des_Pr_VF" hidden="1">'Datos VF'!$F$4</definedName>
    <definedName name="Des_Subcat" hidden="1">GENERAL!$S$9</definedName>
    <definedName name="Descr_CL" hidden="1">'Formulario CL'!$H$9</definedName>
    <definedName name="Descr_EM" hidden="1">'Formulario EM'!$H$9</definedName>
    <definedName name="Descr_EN" hidden="1">'Formulario EN'!$H$9</definedName>
    <definedName name="Descr_O2" hidden="1">'Formulario O2'!$H$9</definedName>
    <definedName name="Descr_OM" hidden="1">'Formulario OM'!$H$9</definedName>
    <definedName name="Descr_PP" hidden="1">'Formulario PP'!$H$9</definedName>
    <definedName name="Descr_RC" hidden="1">'Formulario RC'!$H$9</definedName>
    <definedName name="Descr_VF" hidden="1">'Formulario VF'!$H$9</definedName>
    <definedName name="Diferencia_CL" hidden="1">GENERAL!$O$45</definedName>
    <definedName name="Diferencia_EM" hidden="1">GENERAL!$O$41</definedName>
    <definedName name="Diferencia_EN" hidden="1">GENERAL!$O$44</definedName>
    <definedName name="Diferencia_O2" hidden="1">GENERAL!$O$39</definedName>
    <definedName name="Diferencia_OM" hidden="1">GENERAL!$O$38</definedName>
    <definedName name="Diferencia_PP" hidden="1">GENERAL!$O$43</definedName>
    <definedName name="Diferencia_RC" hidden="1">GENERAL!$O$42</definedName>
    <definedName name="Diferencia_VF" hidden="1">GENERAL!$O$40</definedName>
    <definedName name="Enun_CL" hidden="1">'Formulario CL'!$H$11</definedName>
    <definedName name="Enun_EM" hidden="1">'Formulario EM'!$H$11</definedName>
    <definedName name="Enun_EN" hidden="1">'Formulario EN'!$H$11</definedName>
    <definedName name="Enun_Fbox" hidden="1">'XML CL'!$B$10</definedName>
    <definedName name="Enun_O2" hidden="1">'Formulario O2'!$H$11</definedName>
    <definedName name="Enun_OM" hidden="1">'Formulario OM'!$H$11</definedName>
    <definedName name="Enun_PP" hidden="1">'Formulario PP'!$H$11</definedName>
    <definedName name="Enun_RC" hidden="1">'Formulario RC'!$H$11</definedName>
    <definedName name="Enun_VF" hidden="1">'Formulario VF'!$H$11</definedName>
    <definedName name="ENUNCIADO_CL" hidden="1">'Datos CL'!$G$3</definedName>
    <definedName name="ENUNCIADO_CL_FBox" hidden="1">'Datos CL'!$AD$3</definedName>
    <definedName name="ENUNCIADO_EM" hidden="1">'Datos EM'!$G$3</definedName>
    <definedName name="ENUNCIADO_EN" hidden="1">'Datos EN'!$G$3</definedName>
    <definedName name="ENUNCIADO_O2" hidden="1">'Datos O2'!$G$3</definedName>
    <definedName name="ENUNCIADO_OM" hidden="1">'Datos OM'!$G$3</definedName>
    <definedName name="ENUNCIADO_PP" hidden="1">'Datos PP'!$G$3</definedName>
    <definedName name="ENUNCIADO_RC" hidden="1">'Datos RC'!$G$3</definedName>
    <definedName name="ENUNCIADO_VF" hidden="1">'Datos VF'!$G$3</definedName>
    <definedName name="FBox">"\fbox{|_}"</definedName>
    <definedName name="FBox_2">"\fbox{|__}"</definedName>
    <definedName name="FBox_3">"\fbox{|___}"</definedName>
    <definedName name="FBox_4">"\fbox{|____}"</definedName>
    <definedName name="FBox_5">"\fbox{|_____}"</definedName>
    <definedName name="FBox_6">"\fbox{|______}"</definedName>
    <definedName name="FBox_7">"\fbox{|_______}"</definedName>
    <definedName name="FBox_8">"\fbox{|________}"</definedName>
    <definedName name="FBox_9">"\fbox{|_________}"</definedName>
    <definedName name="Feedback" hidden="1">IF(Retroalim_GENERAL="","", "    &lt;generalfeedback format=""html""&gt;       &lt;text&gt;&lt;![CDATA[&lt;p&gt;"&amp;Retroalim_GENERAL&amp;"&lt;/p&gt;]]&gt;&lt;/text&gt;     &lt;/generalfeedback&gt; ")&amp;"    &lt;defaultgrade&gt;"&amp;PUNTUACION&amp;"&lt;/defaultgrade&gt;     &lt;penalty&gt;"&amp;REPLACE(PENALIZACION,2,1,".")&amp;"&lt;/penalty&gt;     &lt;hidden&gt;"&amp;Oculto&amp;"&lt;/hidden&gt;     &lt;idnumber&gt;"&amp;IF(CONTRASEN_A="","",CONTRASEN_A)&amp;"&lt;/idnumber&gt;     &lt;shuffleanswers&gt;"&amp;IF(BARAJAR_R="true",1,0)&amp;"&lt;/shuffleanswers&gt;"&amp; IF(R_CORRECTA="","", "    &lt;correctfeedback format=""html""&gt;       &lt;text&gt;&lt;![CDATA[&lt;p&gt;"&amp;R_CORRECTA&amp;"&lt;/p&gt;]]&gt;&lt;/text&gt;     &lt;/correctfeedback&gt;")&amp; IF(R_Par_CORRECTA="","", "    &lt;partiallycorrectfeedback format=""html""&gt;       &lt;text&gt;&lt;![CDATA[&lt;p&gt;"&amp;R_Par_CORRECTA&amp;"&lt;/p&gt;]]&gt;&lt;/text&gt;     &lt;/partiallycorrectfeedback&gt;")&amp;IF(R_INCORRECTA="","", "    &lt;incorrectfeedback format=""html""&gt;       &lt;text&gt;&lt;![CDATA[&lt;p&gt;"&amp;R_INCORRECTA&amp;"&lt;/p&gt;]]&gt;&lt;/text&gt;     &lt;/incorrectfeedback&gt;")&amp;"     &lt;shownumcorrect/&gt;"</definedName>
    <definedName name="FIN_1_1" hidden="1">"&lt;sup&gt;"</definedName>
    <definedName name="FIN_1_1_OTRO" hidden="1">"&lt;sup&gt;"</definedName>
    <definedName name="FIN_1_2" hidden="1">"&lt;/sup&gt;"</definedName>
    <definedName name="FIN_1_2_OTRO" hidden="1">"&lt;/sup&gt;"</definedName>
    <definedName name="FIN_10_1" hidden="1">"&lt;div class=""mcx_dropdown"" style=""display: inline-block; vertical-align: top;""&gt;"</definedName>
    <definedName name="FIN_10_1_OTRO" hidden="1">""</definedName>
    <definedName name="FIN_10_2" hidden="1">"&lt;/div&gt; &lt;div class=""mcx_feedback"" style=""display: inline-block;  vertical-align: top;""&gt; &lt;/div&gt;"</definedName>
    <definedName name="FIN_10_2_OTRO" hidden="1">""</definedName>
    <definedName name="FIN_11_1" hidden="1">"[["</definedName>
    <definedName name="FIN_11_1_OTRO" hidden="1">"[["</definedName>
    <definedName name="FIN_11_2" hidden="1">"]]"</definedName>
    <definedName name="FIN_11_2_OTRO" hidden="1">"]]"</definedName>
    <definedName name="FIN_2_1" hidden="1">"&lt;sub&gt;"</definedName>
    <definedName name="FIN_2_1_OTRO" hidden="1">"&lt;sub&gt;"</definedName>
    <definedName name="FIN_2_2" hidden="1">"&lt;/sub&gt;"</definedName>
    <definedName name="FIN_2_2_OTRO" hidden="1">"&lt;/sub&gt;"</definedName>
    <definedName name="FIN_3_1" hidden="1">"&lt;strong&gt;"</definedName>
    <definedName name="FIN_3_1_OTRO" hidden="1">"&lt;strong&gt;"</definedName>
    <definedName name="FIN_3_2" hidden="1">"&lt;/strong&gt;"</definedName>
    <definedName name="FIN_3_2_OTRO" hidden="1">"&lt;/strong&gt;"</definedName>
    <definedName name="FIN_4_1" hidden="1">"&lt;span style=""color: #def2f8;""&gt;"</definedName>
    <definedName name="FIN_4_1_OTRO" hidden="1">""</definedName>
    <definedName name="FIN_4_2" hidden="1">"&lt;/span&gt;"</definedName>
    <definedName name="FIN_4_2_OTRO" hidden="1">""</definedName>
    <definedName name="FIN_5_1" hidden="1">"&lt;span style=""color: #FF0000;""&gt;"</definedName>
    <definedName name="FIN_5_1_OTRO" hidden="1">""</definedName>
    <definedName name="FIN_5_2" hidden="1">"&lt;/span&gt;"</definedName>
    <definedName name="FIN_5_2_OTRO" hidden="1">""</definedName>
    <definedName name="FIN_6_1" hidden="1">"&lt;span style=""color: #0000FF;""&gt;"</definedName>
    <definedName name="FIN_6_1_OTRO" hidden="1">""</definedName>
    <definedName name="FIN_6_2" hidden="1">"&lt;/span&gt;"</definedName>
    <definedName name="FIN_6_2_OTRO" hidden="1">""</definedName>
    <definedName name="FIN_7_1" hidden="1">"&lt;span style=""color: "&amp;CODIGO_COLOR&amp;";""&gt;"</definedName>
    <definedName name="FIN_7_1_OTRO" hidden="1">""</definedName>
    <definedName name="FIN_7_2" hidden="1">"&lt;/span&gt;"</definedName>
    <definedName name="FIN_7_2_OTRO" hidden="1">""</definedName>
    <definedName name="FIN_8_1" hidden="1">"&lt;td&gt;"</definedName>
    <definedName name="FIN_8_1_OTRO" hidden="1">""</definedName>
    <definedName name="FIN_8_2" hidden="1">"&lt;/td&gt;"</definedName>
    <definedName name="FIN_8_2_OTRO" hidden="1">""</definedName>
    <definedName name="FIN_9_1" hidden="1">"&lt;div class=""dropdown"" style=""display: inline-block; vertical-align: top;""&gt;"</definedName>
    <definedName name="FIN_9_1_OTRO" hidden="1">""</definedName>
    <definedName name="FIN_9_2" hidden="1">"&lt;/div&gt;"</definedName>
    <definedName name="FIN_9_2_OTRO" hidden="1">""</definedName>
    <definedName name="FR_EN" hidden="1">'Formulario EN'!$H$17</definedName>
    <definedName name="Idioma_Dcha" hidden="1">DICCIONARIO!$C$429</definedName>
    <definedName name="Idioma_Original" hidden="1">INICIO!$M$37</definedName>
    <definedName name="IDIOMA_Otro" hidden="1">DICCIONARIO!$B$429</definedName>
    <definedName name="IE_EN" hidden="1">'Formulario EN'!$H$27</definedName>
    <definedName name="Imagen_CL" hidden="1">'Formulario CL'!$Q$7</definedName>
    <definedName name="Imagen_EM" hidden="1">'Formulario EM'!$Q$7</definedName>
    <definedName name="Imagen_EN" hidden="1">'Formulario EN'!$Q$7</definedName>
    <definedName name="Imagen_O2" hidden="1">'Formulario O2'!$Q$7</definedName>
    <definedName name="Imagen_OM" hidden="1">'Formulario OM'!$Q$7</definedName>
    <definedName name="Imagen_PP" hidden="1">'Formulario PP'!$Q$7</definedName>
    <definedName name="Imagen_RC" hidden="1">'Formulario RC'!$Q$7</definedName>
    <definedName name="Imagen_VF" hidden="1">'Formulario VF'!$Q$7</definedName>
    <definedName name="IMG_CL" hidden="1">'Datos CL'!$AJ$3</definedName>
    <definedName name="IMG_EM" hidden="1">'Datos EM'!$AJ$3</definedName>
    <definedName name="IMG_EN" hidden="1">'Datos EN'!$AJ$3</definedName>
    <definedName name="Img_Menu_Despl" hidden="1">'XML CL'!$B$6</definedName>
    <definedName name="IMG_O2" hidden="1">'Datos O2'!$AJ$3</definedName>
    <definedName name="IMG_OM" hidden="1">'Datos OM'!$AJ$3</definedName>
    <definedName name="IMG_PP" hidden="1">'Datos PP'!$AJ$3</definedName>
    <definedName name="IMG_RC" hidden="1">'Datos RC'!$AJ$3</definedName>
    <definedName name="IMG_VF" hidden="1">'Datos VF'!$AJ$3</definedName>
    <definedName name="LANGUAGE" hidden="1">INICIO!$A$10</definedName>
    <definedName name="LISTA_CATEGORIAS" hidden="1">GENERAL!$Y$5,GENERAL!$Y$7,GENERAL!$Y$9,GENERAL!$Y$11</definedName>
    <definedName name="Lista_Paises" hidden="1">DICCIONARIO!$O$4:$Q$50</definedName>
    <definedName name="Marcar_RI" hidden="1">GENERAL!$P$31</definedName>
    <definedName name="Marcar_RI_TEXTO" hidden="1">GENERAL!$D$33</definedName>
    <definedName name="May_" hidden="1">IF(Codigo_Idioma="ES","May","Shift")&amp;"+"</definedName>
    <definedName name="MAYUSC_RC" hidden="1">'Datos RC'!$E$3</definedName>
    <definedName name="MAYUSCULAS" hidden="1">'Formulario RC'!$W$9</definedName>
    <definedName name="Mensaje_Aviso" hidden="1">INICIO!$A$32</definedName>
    <definedName name="Mensaje_Paciencia" hidden="1">INICIO!$A$37</definedName>
    <definedName name="Menu_Excel" hidden="1">DICCIONARIO!$AB$3</definedName>
    <definedName name="Msg_IDIOMA" hidden="1">INICIO!$A$39</definedName>
    <definedName name="N_Car_MAX_EN" hidden="1">'Datos EN'!$P$3</definedName>
    <definedName name="N_Car_MIN_EN" hidden="1">'Datos EN'!$O$3</definedName>
    <definedName name="N_Caracteres_Max_EN" comment="N_Caracteres_Max_EN" hidden="1">'Formulario EN'!$N$33</definedName>
    <definedName name="N_Caracteres_Min_EN" hidden="1">'Formulario EN'!$J$33</definedName>
    <definedName name="N_FIN_G" hidden="1">GENERAL!$Y$39</definedName>
    <definedName name="N_I_CL" hidden="1">'Datos CL'!$A$4</definedName>
    <definedName name="N_I_EM" hidden="1">'Datos EM'!$A$4</definedName>
    <definedName name="N_I_EN" hidden="1">'Datos EN'!$A$4</definedName>
    <definedName name="N_I_O2" hidden="1">'Datos O2'!$A$4</definedName>
    <definedName name="N_I_OM" hidden="1">'Datos OM'!$A$4</definedName>
    <definedName name="N_I_PP" hidden="1">'Datos PP'!$A$4</definedName>
    <definedName name="N_I_RC" hidden="1">'Datos RC'!$A$4</definedName>
    <definedName name="N_I_Tabla" hidden="1">'Datos OM'!$B$4</definedName>
    <definedName name="N_I_VF" hidden="1">'Datos VF'!$A$4</definedName>
    <definedName name="N_INI_G" hidden="1">GENERAL!$Y$38</definedName>
    <definedName name="N_L">"&lt;br&gt;"</definedName>
    <definedName name="N_Lineas_OCA" hidden="1">OCA!$B$1</definedName>
    <definedName name="N_Max_Preg" hidden="1">GENERAL!$L$46</definedName>
    <definedName name="N_max_Resp" hidden="1">'Formulario O2'!$W$9</definedName>
    <definedName name="N_MAX_RESPUESTAS" hidden="1">'Datos O2'!$Z$3</definedName>
    <definedName name="N_P">"&lt;p&gt;"</definedName>
    <definedName name="N_Person_Dicc" hidden="1">DICCIONARIO!$C$1</definedName>
    <definedName name="N_Person_Dicc2" hidden="1">DICCIONARIO!$B$1</definedName>
    <definedName name="N_Preg_Exportar" hidden="1">GENERAL!$O$46</definedName>
    <definedName name="n_preg_ON_CL" hidden="1">'Formulario CL'!$M$37</definedName>
    <definedName name="n_preg_ON_EM" hidden="1">'Formulario EM'!$M$37</definedName>
    <definedName name="n_preg_ON_EN" hidden="1">'Formulario EN'!$M$37</definedName>
    <definedName name="n_preg_ON_O2" hidden="1">'Formulario O2'!$M$37</definedName>
    <definedName name="n_preg_ON_OM" hidden="1">'Formulario OM'!$M$37</definedName>
    <definedName name="n_preg_ON_PP" hidden="1">'Formulario PP'!$M$37</definedName>
    <definedName name="n_preg_ON_RC" hidden="1">'Formulario RC'!$M$37</definedName>
    <definedName name="n_preg_ON_VF" hidden="1">'Formulario VF'!$M$37</definedName>
    <definedName name="N_Preguntas" comment="Nº Total de Preguntas" localSheetId="18" hidden="1">'Datos CL'!$H$1</definedName>
    <definedName name="N_Preguntas" comment="Nº Total de Preguntas" localSheetId="10" hidden="1">'Datos EM'!$H$1</definedName>
    <definedName name="N_Preguntas" comment="Nº Total de Preguntas" localSheetId="16" hidden="1">'Datos EN'!$H$1</definedName>
    <definedName name="N_Preguntas" comment="Nº Total de Preguntas" localSheetId="6" hidden="1">'Datos O2'!$H$1</definedName>
    <definedName name="N_Preguntas" comment="Nº Total de Preguntas" localSheetId="4" hidden="1">'Datos OM'!$H$1</definedName>
    <definedName name="N_Preguntas" comment="Nº Total de Preguntas" localSheetId="14" hidden="1">'Datos PP'!$H$1</definedName>
    <definedName name="N_Preguntas" comment="Nº Total de Preguntas" localSheetId="12" hidden="1">'Datos RC'!$H$1</definedName>
    <definedName name="N_Preguntas" comment="Nº Total de Preguntas" localSheetId="8" hidden="1">'Datos VF'!$H$1</definedName>
    <definedName name="N_R" hidden="1">GENERAL!$U$43</definedName>
    <definedName name="N_Respuestas" hidden="1">GENERAL!$X$46</definedName>
    <definedName name="Nom_Archivo_APP" hidden="1">INICIO!$T$7</definedName>
    <definedName name="NOMBRE_CL" hidden="1">'Datos CL'!$A$3</definedName>
    <definedName name="NOMBRE_EM" hidden="1">'Datos EM'!$A$3</definedName>
    <definedName name="NOMBRE_EN" hidden="1">'Datos EN'!$A$3</definedName>
    <definedName name="NOMBRE_O2" hidden="1">'Datos O2'!$A$3</definedName>
    <definedName name="NOMBRE_OM" hidden="1">'Datos OM'!$A$3</definedName>
    <definedName name="NOMBRE_PP" hidden="1">'Datos PP'!$A$3</definedName>
    <definedName name="NOMBRE_RC" hidden="1">'Datos RC'!$A$3</definedName>
    <definedName name="NOMBRE_VF" hidden="1">'Datos VF'!$A$3</definedName>
    <definedName name="Num_">IFERROR(INDIRECT("'Datos "&amp;Tipo_Cuestionario_Cod&amp;"'!H1"),0)</definedName>
    <definedName name="NUMERAR_R" hidden="1">GENERAL!$K$29</definedName>
    <definedName name="Oculto" hidden="1">GENERAL!$W$11</definedName>
    <definedName name="ORI_1_1" hidden="1">"^{^"</definedName>
    <definedName name="ORI_1_2" hidden="1">"^}^"</definedName>
    <definedName name="ORI_10_1" hidden="1">"[[["</definedName>
    <definedName name="ORI_10_2" hidden="1">"]]]"</definedName>
    <definedName name="ORI_11_1" hidden="1">"[[ "</definedName>
    <definedName name="ORI_11_2" hidden="1">" ]]"</definedName>
    <definedName name="ORI_2_1" hidden="1">"_{_"</definedName>
    <definedName name="ORI_2_2" hidden="1">"_}_"</definedName>
    <definedName name="ORI_3_1" hidden="1">"N{"</definedName>
    <definedName name="ORI_3_2" hidden="1">"}N"</definedName>
    <definedName name="ORI_4_1" hidden="1">"S{"</definedName>
    <definedName name="ORI_4_2" hidden="1">"}S"</definedName>
    <definedName name="ORI_5_1" hidden="1">"R{"</definedName>
    <definedName name="ORI_5_2" hidden="1">"}R"</definedName>
    <definedName name="ORI_6_1" hidden="1">"A{"</definedName>
    <definedName name="ORI_6_2" hidden="1">"}A"</definedName>
    <definedName name="ORI_7_1" hidden="1">"O{"</definedName>
    <definedName name="ORI_7_2" hidden="1">"}O"</definedName>
    <definedName name="ORI_8_1" hidden="1">"&lt;td&gt;"</definedName>
    <definedName name="ORI_8_2" hidden="1">"&lt;/td&gt;"</definedName>
    <definedName name="ORI_9_1" hidden="1">"[{["</definedName>
    <definedName name="ORI_9_2" hidden="1">"]}]"</definedName>
    <definedName name="ORI_FIN" comment="Numero de ORI totales" hidden="1">11</definedName>
    <definedName name="P_01_1" hidden="1">'Formulario EM'!$F$19</definedName>
    <definedName name="P_01_2" hidden="1">'Formulario EM'!$J$19</definedName>
    <definedName name="P_02_1" hidden="1">'Formulario EM'!$P$19</definedName>
    <definedName name="P_02_2" hidden="1">'Formulario EM'!$T$19</definedName>
    <definedName name="P_03_1" hidden="1">'Formulario EM'!$F$21</definedName>
    <definedName name="P_03_2" hidden="1">'Formulario EM'!$J$21</definedName>
    <definedName name="P_04_1" hidden="1">'Formulario EM'!$P$21</definedName>
    <definedName name="P_04_2" hidden="1">'Formulario EM'!$T$21</definedName>
    <definedName name="P_05_1" hidden="1">'Formulario EM'!$F$23</definedName>
    <definedName name="P_05_2" hidden="1">'Formulario EM'!$J$23</definedName>
    <definedName name="P_06_1" hidden="1">'Formulario EM'!$P$23</definedName>
    <definedName name="P_06_2" hidden="1">'Formulario EM'!$T$23</definedName>
    <definedName name="P_07_1" hidden="1">'Formulario EM'!$F$25</definedName>
    <definedName name="P_07_2" hidden="1">'Formulario EM'!$J$25</definedName>
    <definedName name="P_08_1" hidden="1">'Formulario EM'!$P$25</definedName>
    <definedName name="P_08_2" hidden="1">'Formulario EM'!$T$25</definedName>
    <definedName name="P_09_1" hidden="1">'Formulario EM'!$F$27</definedName>
    <definedName name="P_09_2" hidden="1">'Formulario EM'!$J$27</definedName>
    <definedName name="P_1_O2" hidden="1">'Formulario O2'!$Q$17</definedName>
    <definedName name="P_1_OM" hidden="1">'Formulario OM'!$Q$17</definedName>
    <definedName name="P_10_1" hidden="1">'Formulario EM'!$P$27</definedName>
    <definedName name="P_10_2" hidden="1">'Formulario EM'!$T$27</definedName>
    <definedName name="P_11_1" hidden="1">'Formulario EM'!$F$29</definedName>
    <definedName name="P_11_2" hidden="1">'Formulario EM'!$J$29</definedName>
    <definedName name="P_12_1" hidden="1">'Formulario EM'!$P$29</definedName>
    <definedName name="P_12_2" hidden="1">'Formulario EM'!$T$29</definedName>
    <definedName name="P_2_O2" hidden="1">'Formulario O2'!$Q$19</definedName>
    <definedName name="P_2_OM" hidden="1">'Formulario OM'!$Q$19</definedName>
    <definedName name="P_3_O2" hidden="1">'Formulario O2'!$Q$21</definedName>
    <definedName name="P_3_OM" hidden="1">'Formulario OM'!$Q$21</definedName>
    <definedName name="P_4_O2" hidden="1">'Formulario O2'!$Q$23</definedName>
    <definedName name="P_4_OM" hidden="1">'Formulario OM'!$Q$23</definedName>
    <definedName name="P_5_O2" hidden="1">'Formulario O2'!$Q$25</definedName>
    <definedName name="P_5_OM" hidden="1">'Formulario OM'!$Q$25</definedName>
    <definedName name="P_6_O2" hidden="1">'Formulario O2'!$Q$27</definedName>
    <definedName name="P_6_OM" hidden="1">'Formulario OM'!$Q$27</definedName>
    <definedName name="P_DICC" hidden="1">INICIO!$A$13</definedName>
    <definedName name="P_Max" hidden="1">GENERAL!$N$46</definedName>
    <definedName name="P_max_CL" hidden="1">GENERAL!$N$45</definedName>
    <definedName name="P_max_EM" hidden="1">GENERAL!$N$41</definedName>
    <definedName name="P_max_EN" hidden="1">GENERAL!$N$44</definedName>
    <definedName name="P_max_O2" hidden="1">GENERAL!$N$39</definedName>
    <definedName name="P_max_OM" hidden="1">GENERAL!$N$38</definedName>
    <definedName name="P_max_PP" hidden="1">GENERAL!$N$43</definedName>
    <definedName name="P_max_RC" hidden="1">GENERAL!$N$42</definedName>
    <definedName name="P_max_VF" hidden="1">GENERAL!$N$40</definedName>
    <definedName name="P_Min" hidden="1">GENERAL!$M$46</definedName>
    <definedName name="P_min_CL" hidden="1">GENERAL!$M$45</definedName>
    <definedName name="P_min_EM" hidden="1">GENERAL!$M$41</definedName>
    <definedName name="P_min_EN" hidden="1">GENERAL!$M$44</definedName>
    <definedName name="P_min_O2" hidden="1">GENERAL!$M$39</definedName>
    <definedName name="P_min_OM" hidden="1">GENERAL!$M$38</definedName>
    <definedName name="P_min_PP" hidden="1">GENERAL!$M$43</definedName>
    <definedName name="P_min_RC" hidden="1">GENERAL!$M$42</definedName>
    <definedName name="P_min_VF" hidden="1">GENERAL!$M$40</definedName>
    <definedName name="P_RC_1" hidden="1">'Formulario RC'!$Q$15</definedName>
    <definedName name="P_RC_2" hidden="1">'Formulario RC'!$Q$17</definedName>
    <definedName name="P_RC_3" hidden="1">'Formulario RC'!$Q$19</definedName>
    <definedName name="P_RC_4" hidden="1">'Formulario RC'!$Q$21</definedName>
    <definedName name="P_RC_5" hidden="1">'Formulario RC'!$Q$23</definedName>
    <definedName name="P_RC_6" hidden="1">'Formulario RC'!$Q$25</definedName>
    <definedName name="P_RC_7" hidden="1">'Formulario RC'!$Q$27</definedName>
    <definedName name="P_RC_8" hidden="1">'Formulario RC'!$Q$29</definedName>
    <definedName name="P_RC_O2" hidden="1">'Formulario O2'!$L$29</definedName>
    <definedName name="P_RC_OM" hidden="1">'Formulario OM'!$L$29</definedName>
    <definedName name="P_RI_O2" hidden="1">'Formulario O2'!$U$29</definedName>
    <definedName name="P_RI_OM" hidden="1">'Formulario OM'!$U$29</definedName>
    <definedName name="PA_EN" hidden="1">'Formulario EN'!$H$21</definedName>
    <definedName name="Par_01_1" hidden="1">'Datos PP'!$H$3</definedName>
    <definedName name="Par_01_2" hidden="1">'Datos PP'!$I$3</definedName>
    <definedName name="Par_02_1" hidden="1">'Datos PP'!$J$3</definedName>
    <definedName name="Par_02_2" hidden="1">'Datos PP'!$K$3</definedName>
    <definedName name="Par_03_1" hidden="1">'Datos PP'!$L$3</definedName>
    <definedName name="Par_03_2" hidden="1">'Datos PP'!$M$3</definedName>
    <definedName name="Par_04_1" hidden="1">'Datos PP'!$N$3</definedName>
    <definedName name="Par_04_2" hidden="1">'Datos PP'!$O$3</definedName>
    <definedName name="Par_05_1" hidden="1">'Datos PP'!$P$3</definedName>
    <definedName name="Par_05_2" hidden="1">'Datos PP'!$Q$3</definedName>
    <definedName name="Par_06_1" hidden="1">'Datos PP'!$R$3</definedName>
    <definedName name="Par_06_2" hidden="1">'Datos PP'!$S$3</definedName>
    <definedName name="Par_07_1" hidden="1">'Datos PP'!$T$3</definedName>
    <definedName name="Par_07_2" hidden="1">'Datos PP'!$U$3</definedName>
    <definedName name="Par_08_1" hidden="1">'Datos PP'!$V$3</definedName>
    <definedName name="Par_08_2" hidden="1">'Datos PP'!$W$3</definedName>
    <definedName name="Par_09_1" hidden="1">'Datos PP'!$X$3</definedName>
    <definedName name="Par_09_2" hidden="1">'Datos PP'!$Y$3</definedName>
    <definedName name="Par_10_1" hidden="1">'Datos PP'!$Z$3</definedName>
    <definedName name="Par_10_2" hidden="1">'Datos PP'!$AA$3</definedName>
    <definedName name="Par_11_1" hidden="1">'Datos PP'!$AB$3</definedName>
    <definedName name="Par_11_2" hidden="1">'Datos PP'!$AC$3</definedName>
    <definedName name="Par_12_1" hidden="1">'Datos PP'!$AD$3</definedName>
    <definedName name="Par_12_2" hidden="1">'Datos PP'!$AE$3</definedName>
    <definedName name="Pareja_01_1" hidden="1">'Datos EM'!$H$3</definedName>
    <definedName name="Pareja_01_2" hidden="1">'Datos EM'!$I$3</definedName>
    <definedName name="Pareja_02_1" hidden="1">'Datos EM'!$J$3</definedName>
    <definedName name="Pareja_02_2" hidden="1">'Datos EM'!$K$3</definedName>
    <definedName name="Pareja_03_1" hidden="1">'Datos EM'!$L$3</definedName>
    <definedName name="Pareja_03_2" hidden="1">'Datos EM'!$M$3</definedName>
    <definedName name="Pareja_04_1" hidden="1">'Datos EM'!$N$3</definedName>
    <definedName name="Pareja_04_2" hidden="1">'Datos EM'!$O$3</definedName>
    <definedName name="Pareja_05_1" hidden="1">'Datos EM'!$P$3</definedName>
    <definedName name="Pareja_05_2" hidden="1">'Datos EM'!$Q$3</definedName>
    <definedName name="Pareja_06_1" hidden="1">'Datos EM'!$R$3</definedName>
    <definedName name="Pareja_06_2" hidden="1">'Datos EM'!$S$3</definedName>
    <definedName name="Pareja_07_1" hidden="1">'Datos EM'!$T$3</definedName>
    <definedName name="Pareja_07_2" hidden="1">'Datos EM'!$U$3</definedName>
    <definedName name="Pareja_08_1" hidden="1">'Datos EM'!$V$3</definedName>
    <definedName name="Pareja_08_2" hidden="1">'Datos EM'!$W$3</definedName>
    <definedName name="Pareja_09_1" hidden="1">'Datos EM'!$X$3</definedName>
    <definedName name="Pareja_09_2" hidden="1">'Datos EM'!$Y$3</definedName>
    <definedName name="Pareja_10_1" hidden="1">'Datos EM'!$Z$3</definedName>
    <definedName name="Pareja_10_2" hidden="1">'Datos EM'!$AA$3</definedName>
    <definedName name="Pareja_11_1" hidden="1">'Datos EM'!$AB$3</definedName>
    <definedName name="Pareja_11_2" hidden="1">'Datos EM'!$AC$3</definedName>
    <definedName name="Pareja_12_1" hidden="1">'Datos EM'!$AD$3</definedName>
    <definedName name="Pareja_12_2" hidden="1">'Datos EM'!$AE$3</definedName>
    <definedName name="PENALIZACION" hidden="1">GENERAL!$O$11</definedName>
    <definedName name="PLANT_RESP_EN" hidden="1">'Datos EN'!$M$3</definedName>
    <definedName name="PP_01_1" hidden="1">'Formulario PP'!$F$19</definedName>
    <definedName name="PP_01_2" hidden="1">'Formulario PP'!$H$19</definedName>
    <definedName name="PP_02_1" hidden="1">'Formulario PP'!$P$19</definedName>
    <definedName name="PP_02_2" hidden="1">'Formulario PP'!$R$19</definedName>
    <definedName name="PP_03_1" hidden="1">'Formulario PP'!$F$21</definedName>
    <definedName name="PP_03_2" hidden="1">'Formulario PP'!$H$21</definedName>
    <definedName name="PP_04_1" hidden="1">'Formulario PP'!$P$21</definedName>
    <definedName name="PP_04_2" hidden="1">'Formulario PP'!$R$21</definedName>
    <definedName name="PP_05_1" hidden="1">'Formulario PP'!$F$23</definedName>
    <definedName name="PP_05_2" hidden="1">'Formulario PP'!$H$23</definedName>
    <definedName name="PP_06_1" hidden="1">'Formulario PP'!$P$23</definedName>
    <definedName name="PP_06_2" hidden="1">'Formulario PP'!$R$23</definedName>
    <definedName name="PP_07_1" hidden="1">'Formulario PP'!$F$25</definedName>
    <definedName name="PP_07_2" hidden="1">'Formulario PP'!$H$25</definedName>
    <definedName name="PP_08_1" hidden="1">'Formulario PP'!$P$25</definedName>
    <definedName name="PP_08_2" hidden="1">'Formulario PP'!$R$25</definedName>
    <definedName name="PP_09_1" hidden="1">'Formulario PP'!$F$27</definedName>
    <definedName name="PP_09_2" hidden="1">'Formulario PP'!$H$27</definedName>
    <definedName name="PP_10_1" hidden="1">'Formulario PP'!$P$27</definedName>
    <definedName name="PP_10_2" hidden="1">'Formulario PP'!$R$27</definedName>
    <definedName name="PP_11_1" hidden="1">'Formulario PP'!$F$29</definedName>
    <definedName name="PP_11_2" hidden="1">'Formulario PP'!$H$29</definedName>
    <definedName name="PP_12_1" hidden="1">'Formulario PP'!$P$29</definedName>
    <definedName name="PP_12_2" hidden="1">'Formulario PP'!$R$29</definedName>
    <definedName name="PR_EN" hidden="1">'Formulario EN'!$H$23</definedName>
    <definedName name="PREF_PREGUNTA" hidden="1">GENERAL!$K$21</definedName>
    <definedName name="PREGUNTA_ACTUAL" hidden="1">GENERAL!$P$46</definedName>
    <definedName name="PREGUNTAR_IDIOMA" hidden="1">INICIO!$F$37</definedName>
    <definedName name="PT_01" comment="PUNTOS" hidden="1">'Datos RC'!$I$3</definedName>
    <definedName name="PT_02" hidden="1">'Datos RC'!$L$3</definedName>
    <definedName name="PT_03" hidden="1">'Datos RC'!$O$3</definedName>
    <definedName name="PT_04" hidden="1">'Datos RC'!$R$3</definedName>
    <definedName name="PT_05" hidden="1">'Datos RC'!$U$3</definedName>
    <definedName name="PT_06" hidden="1">'Datos RC'!$X$3</definedName>
    <definedName name="PT_07" hidden="1">'Datos RC'!$AA$3</definedName>
    <definedName name="PT_08" hidden="1">'Datos RC'!$AD$3</definedName>
    <definedName name="PUNTOS_1_O2" hidden="1">'Datos O2'!$T$3</definedName>
    <definedName name="PUNTOS_1_OM" hidden="1">'Datos OM'!$T$3</definedName>
    <definedName name="PUNTOS_2_O2" hidden="1">'Datos O2'!$U$3</definedName>
    <definedName name="PUNTOS_2_OM" hidden="1">'Datos OM'!$U$3</definedName>
    <definedName name="PUNTOS_3_O2" hidden="1">'Datos O2'!$V$3</definedName>
    <definedName name="PUNTOS_3_OM" hidden="1">'Datos OM'!$V$3</definedName>
    <definedName name="PUNTOS_4_O2" hidden="1">'Datos O2'!$W$3</definedName>
    <definedName name="PUNTOS_4_OM" hidden="1">'Datos OM'!$W$3</definedName>
    <definedName name="PUNTOS_5_O2" hidden="1">'Datos O2'!$X$3</definedName>
    <definedName name="PUNTOS_5_OM" hidden="1">'Datos OM'!$X$3</definedName>
    <definedName name="PUNTOS_6_O2" hidden="1">'Datos O2'!$Y$3</definedName>
    <definedName name="PUNTOS_6_OM" hidden="1">'Datos OM'!$Y$3</definedName>
    <definedName name="PUNTUACION" hidden="1">GENERAL!$S$11</definedName>
    <definedName name="PUNTUACION_C_EN" hidden="1">'Datos EN'!$D$3</definedName>
    <definedName name="PUNTUACION_C_O2" hidden="1">'Datos O2'!$D$3</definedName>
    <definedName name="PUNTUACION_C_OM" hidden="1">'Datos OM'!$D$3</definedName>
    <definedName name="PUNTUACION_C_VF" hidden="1">'Datos VF'!$D$3</definedName>
    <definedName name="PUNTUACION_I_EN" hidden="1">'Datos EN'!$E$3</definedName>
    <definedName name="PUNTUACION_I_O2" hidden="1">'Datos O2'!$E$3</definedName>
    <definedName name="PUNTUACION_I_OM" hidden="1">'Datos OM'!$E$3</definedName>
    <definedName name="PUNTUACION_I_VF" hidden="1">'Datos VF'!$E$3</definedName>
    <definedName name="R_1_O2" hidden="1">'Formulario O2'!$H$17</definedName>
    <definedName name="R_1_OM" hidden="1">'Formulario OM'!$H$17</definedName>
    <definedName name="R_2_O2" hidden="1">'Formulario O2'!$H$19</definedName>
    <definedName name="R_2_OM" hidden="1">'Formulario OM'!$H$19</definedName>
    <definedName name="R_3_O2" hidden="1">'Formulario O2'!$H$21</definedName>
    <definedName name="R_3_OM" hidden="1">'Formulario OM'!$H$21</definedName>
    <definedName name="R_4_O2" hidden="1">'Formulario O2'!$H$23</definedName>
    <definedName name="R_4_OM" hidden="1">'Formulario OM'!$H$23</definedName>
    <definedName name="R_5_O2" hidden="1">'Formulario O2'!$H$25</definedName>
    <definedName name="R_5_OM" hidden="1">'Formulario OM'!$H$25</definedName>
    <definedName name="R_6_O2" hidden="1">'Formulario O2'!$H$27</definedName>
    <definedName name="R_6_OM" hidden="1">'Formulario OM'!$H$27</definedName>
    <definedName name="R_C_EM" hidden="1">'Formulario EM'!$N$7</definedName>
    <definedName name="R_C_O2" hidden="1">'Formulario O2'!$N$29</definedName>
    <definedName name="R_C_PP" hidden="1">'Formulario PP'!$N$7</definedName>
    <definedName name="R_C_RC" hidden="1">'Formulario RC'!$N$7</definedName>
    <definedName name="R_CORRECTA" hidden="1">GENERAL!$K$15</definedName>
    <definedName name="R_Correctas_EN" hidden="1">'Datos EN'!$C$3</definedName>
    <definedName name="R_Correctas_O2" hidden="1">'Datos O2'!$B$3</definedName>
    <definedName name="R_Correctas_OM" hidden="1">'Datos OM'!$B$3</definedName>
    <definedName name="R_Correctas_VF" hidden="1">'Datos VF'!$B$3</definedName>
    <definedName name="R_I_EM" hidden="1">'Formulario EM'!$P$9</definedName>
    <definedName name="R_I_O2" hidden="1">'Formulario O2'!$W$29</definedName>
    <definedName name="R_I_OM" hidden="1">'Formulario OM'!$W$29</definedName>
    <definedName name="R_I_PP" hidden="1">'Formulario PP'!$P$9</definedName>
    <definedName name="R_I_RC" hidden="1">'Formulario RC'!$P$9</definedName>
    <definedName name="R_INCORRECTA" hidden="1">GENERAL!$K$19</definedName>
    <definedName name="R_Incorrectas_EN" hidden="1">'Datos EN'!$B$3</definedName>
    <definedName name="R_Incorrectas_O2" hidden="1">'Datos O2'!$C$3</definedName>
    <definedName name="R_Incorrectas_OM" hidden="1">'Datos OM'!$C$3</definedName>
    <definedName name="R_Incorrectas_VF" hidden="1">'Datos VF'!$C$4</definedName>
    <definedName name="R_Par_CORRECTA" hidden="1">GENERAL!$K$17</definedName>
    <definedName name="R_RC_1" hidden="1">'Formulario RC'!$T$15</definedName>
    <definedName name="R_RC_2" hidden="1">'Formulario RC'!$T$17</definedName>
    <definedName name="R_RC_3" hidden="1">'Formulario RC'!$T$19</definedName>
    <definedName name="R_RC_4" hidden="1">'Formulario RC'!$T$21</definedName>
    <definedName name="R_RC_5" hidden="1">'Formulario RC'!$T$23</definedName>
    <definedName name="R_RC_6" hidden="1">'Formulario RC'!$T$25</definedName>
    <definedName name="R_RC_7" hidden="1">'Formulario RC'!$T$27</definedName>
    <definedName name="R_RC_8" hidden="1">'Formulario RC'!$T$29</definedName>
    <definedName name="RA_1_O2" hidden="1">'Formulario O2'!$T$17</definedName>
    <definedName name="RA_1_OM" hidden="1">'Formulario OM'!$T$17</definedName>
    <definedName name="RA_1_VF" hidden="1">'Formulario VF'!$T$27</definedName>
    <definedName name="RA_2_O2" hidden="1">'Formulario O2'!$T$19</definedName>
    <definedName name="RA_2_OM" hidden="1">'Formulario OM'!$T$19</definedName>
    <definedName name="RA_2_VF" hidden="1">'Formulario VF'!$T$29</definedName>
    <definedName name="RA_3_O2" hidden="1">'Formulario O2'!$T$21</definedName>
    <definedName name="RA_3_OM" hidden="1">'Formulario OM'!$T$21</definedName>
    <definedName name="RA_4_O2" hidden="1">'Formulario O2'!$T$23</definedName>
    <definedName name="RA_4_OM" hidden="1">'Formulario OM'!$T$23</definedName>
    <definedName name="RA_5_O2" hidden="1">'Formulario O2'!$T$25</definedName>
    <definedName name="RA_5_OM" hidden="1">'Formulario OM'!$T$25</definedName>
    <definedName name="RA_6_O2" hidden="1">'Formulario O2'!$T$27</definedName>
    <definedName name="RA_6_OM" hidden="1">'Formulario OM'!$T$27</definedName>
    <definedName name="RANGO_EN" hidden="1">'Formulario EN'!$H$9,'Formulario EN'!$H$11,'Formulario EN'!$H$17,'Formulario EN'!$H$23,'Formulario EN'!$H$27,'Formulario EN'!$G$33,'Formulario EN'!$N$33,'Formulario EN'!$G$35,'Formulario EN'!$M$35</definedName>
    <definedName name="RC_01" comment="RESPUESTA CORTA" hidden="1">'Datos RC'!$H$3</definedName>
    <definedName name="RC_02" hidden="1">'Datos RC'!$K$3</definedName>
    <definedName name="RC_03" hidden="1">'Datos RC'!$N$3</definedName>
    <definedName name="RC_04" hidden="1">'Datos RC'!$Q$3</definedName>
    <definedName name="RC_05" hidden="1">'Datos RC'!$T$3</definedName>
    <definedName name="RC_06" hidden="1">'Datos RC'!$W$3</definedName>
    <definedName name="RC_07" hidden="1">'Datos RC'!$Z$3</definedName>
    <definedName name="RC_08" hidden="1">'Datos RC'!$AC$3</definedName>
    <definedName name="RC_1" hidden="1">'Formulario RC'!$F$15</definedName>
    <definedName name="RC_2" hidden="1">'Formulario RC'!$F$17</definedName>
    <definedName name="RC_3" hidden="1">'Formulario RC'!$F$19</definedName>
    <definedName name="RC_4" hidden="1">'Formulario RC'!$F$21</definedName>
    <definedName name="RC_5" hidden="1">'Formulario RC'!$F$23</definedName>
    <definedName name="RC_6" hidden="1">'Formulario RC'!$F$25</definedName>
    <definedName name="RC_7" hidden="1">'Formulario RC'!$F$27</definedName>
    <definedName name="RC_8" hidden="1">'Formulario RC'!$F$29</definedName>
    <definedName name="RC_Emparejar_Aleatorio" hidden="1">'XML RC'!$C$1:$C$13</definedName>
    <definedName name="RC_OM" hidden="1">'Formulario OM'!$N$29</definedName>
    <definedName name="RC_VF" hidden="1">'Formulario VF'!$H$27</definedName>
    <definedName name="RE_01" comment="RETROALIMENTACION" hidden="1">'Datos RC'!$J$3</definedName>
    <definedName name="RE_02" hidden="1">'Datos RC'!$M$3</definedName>
    <definedName name="RE_03" hidden="1">'Datos RC'!$P$3</definedName>
    <definedName name="RE_04" hidden="1">'Datos RC'!$S$3</definedName>
    <definedName name="RE_05" hidden="1">'Datos RC'!$V$3</definedName>
    <definedName name="RE_06" hidden="1">'Datos RC'!$Y$3</definedName>
    <definedName name="RE_07" hidden="1">'Datos RC'!$AB$3</definedName>
    <definedName name="RE_08" hidden="1">'Datos RC'!$AE$3</definedName>
    <definedName name="RELOJ" hidden="1">DICCIONARIO!$B$2</definedName>
    <definedName name="REQ_TEX_EN" hidden="1">'Datos EN'!$I$3</definedName>
    <definedName name="RESPUESTA_1_EN" hidden="1">'Datos EN'!$H$3</definedName>
    <definedName name="RESPUESTA_1_O2" hidden="1">'Datos O2'!$H$3</definedName>
    <definedName name="RESPUESTA_1_OM" hidden="1">'Datos OM'!$H$3</definedName>
    <definedName name="RESPUESTA_1_VF" hidden="1">'Datos VF'!$H$3</definedName>
    <definedName name="RESPUESTA_2_O2" hidden="1">'Datos O2'!$I$3</definedName>
    <definedName name="RESPUESTA_2_OM" hidden="1">'Datos OM'!$I$3</definedName>
    <definedName name="RESPUESTA_3_O2" hidden="1">'Datos O2'!$J$3</definedName>
    <definedName name="RESPUESTA_3_OM" hidden="1">'Datos OM'!$J$3</definedName>
    <definedName name="RESPUESTA_4_O2" hidden="1">'Datos O2'!$K$3</definedName>
    <definedName name="RESPUESTA_4_OM" hidden="1">'Datos OM'!$K$3</definedName>
    <definedName name="RESPUESTA_5_O2" hidden="1">'Datos O2'!$L$3</definedName>
    <definedName name="RESPUESTA_5_OM" hidden="1">'Datos OM'!$L$3</definedName>
    <definedName name="RESPUESTA_6_O2" hidden="1">'Datos O2'!$M$3</definedName>
    <definedName name="RESPUESTA_6_OM" hidden="1">'Datos OM'!$M$3</definedName>
    <definedName name="RETROAL_1_EN" hidden="1">'Datos EN'!$N$3</definedName>
    <definedName name="RETROAL_1_O2" hidden="1">'Datos O2'!$N$3</definedName>
    <definedName name="RETROAL_1_OM" hidden="1">'Datos OM'!$N$3</definedName>
    <definedName name="RETROAL_1_VF" hidden="1">'Datos VF'!$I$3</definedName>
    <definedName name="RETROAL_2_O2" hidden="1">'Datos O2'!$O$3</definedName>
    <definedName name="RETROAL_2_OM" hidden="1">'Datos OM'!$O$3</definedName>
    <definedName name="RETROAL_2_VF" hidden="1">'Datos VF'!$J$3</definedName>
    <definedName name="RETROAL_3_O2" hidden="1">'Datos O2'!$P$3</definedName>
    <definedName name="RETROAL_3_OM" hidden="1">'Datos OM'!$P$3</definedName>
    <definedName name="RETROAL_4_O2" hidden="1">'Datos O2'!$Q$3</definedName>
    <definedName name="RETROAL_4_OM" hidden="1">'Datos OM'!$Q$3</definedName>
    <definedName name="RETROAL_5_O2" hidden="1">'Datos O2'!$R$3</definedName>
    <definedName name="RETROAL_5_OM" hidden="1">'Datos OM'!$R$3</definedName>
    <definedName name="RETROAL_6_O2" hidden="1">'Datos O2'!$S$3</definedName>
    <definedName name="RETROAL_6_OM" hidden="1">'Datos OM'!$S$3</definedName>
    <definedName name="Retroalim_GENERAL" hidden="1">GENERAL!$K$13</definedName>
    <definedName name="RT_EN" hidden="1">'Formulario EN'!$H$19</definedName>
    <definedName name="script_Ancho_Autom" hidden="1">'XML CL'!$C$4</definedName>
    <definedName name="script_Ancho_Autom_1" hidden="1">'XML CL'!$D$4</definedName>
    <definedName name="script_Ancho_Autom_2" hidden="1">'XML CL'!$E$4</definedName>
    <definedName name="script_Ancho_Img_1" hidden="1">'XML CL'!$E$5</definedName>
    <definedName name="script_Ancho_Img_2" hidden="1">'XML CL'!$D$6</definedName>
    <definedName name="script_Ancho_Img_3" hidden="1">'XML CL'!$E$6</definedName>
    <definedName name="script_Ancho_Img_4" hidden="1">'XML CL'!$D$7</definedName>
    <definedName name="script_Ancho_Img_5" hidden="1">'XML CL'!$E$7</definedName>
    <definedName name="script_Ancho_Img_6" hidden="1">'XML CL'!$D$8</definedName>
    <definedName name="script_Ancho_Img_7" hidden="1">'XML CL'!$E$8</definedName>
    <definedName name="script_Ancho_Img_px" hidden="1">'XML CL'!$D$5</definedName>
    <definedName name="script_Form_1" hidden="1">'XML CL'!$C$6</definedName>
    <definedName name="script_Form_2" hidden="1">'XML CL'!$C$7</definedName>
    <definedName name="script_Form_3" hidden="1">'XML CL'!$C$8</definedName>
    <definedName name="script_Form_Latex" hidden="1">'XML CL'!$C$9</definedName>
    <definedName name="script_Form_Latex_1" hidden="1">'XML CL'!$D$9</definedName>
    <definedName name="script_Img" hidden="1">'XML CL'!$C$5</definedName>
    <definedName name="Sistema_Operativo" hidden="1">INICIO!$E$37</definedName>
    <definedName name="strDecimal_I" comment="Cambio sistema decimales" hidden="1">INICIO!$B$37</definedName>
    <definedName name="strMiles_I" comment="Cambio sistema decimales" hidden="1">INICIO!$C$37</definedName>
    <definedName name="SubCat_01" localSheetId="2" hidden="1">GENERAL!$Y$25</definedName>
    <definedName name="SubCat_02" localSheetId="2" hidden="1">GENERAL!$Y$27</definedName>
    <definedName name="SubCat_03" localSheetId="2" hidden="1">GENERAL!$Y$29</definedName>
    <definedName name="SubCat_04" localSheetId="2" hidden="1">GENERAL!$Y$31</definedName>
    <definedName name="SubCat_05" localSheetId="2" hidden="1">GENERAL!$Y$33</definedName>
    <definedName name="SubCat_06" localSheetId="2" hidden="1">GENERAL!$Y$35</definedName>
    <definedName name="SubCat_07" localSheetId="2" hidden="1">GENERAL!$AA$25</definedName>
    <definedName name="SubCat_08" localSheetId="2" hidden="1">GENERAL!$AA$27</definedName>
    <definedName name="SubCat_09" localSheetId="2" hidden="1">GENERAL!$AA$29</definedName>
    <definedName name="SubCat_10" localSheetId="2" hidden="1">GENERAL!$AA$31</definedName>
    <definedName name="SubCat_11" localSheetId="2" hidden="1">GENERAL!$AA$33</definedName>
    <definedName name="SubCat_12" localSheetId="2" hidden="1">GENERAL!$AA$35</definedName>
    <definedName name="T_R" comment="Tipo numeración respuestas" hidden="1">GENERAL!$U$38</definedName>
    <definedName name="TAMA_CAJA_EN" hidden="1">'Datos EN'!$J$3</definedName>
    <definedName name="Tbl_Fin" comment="Fin tabla">"&lt;/tr&gt;&lt;/tbody&gt;&lt;/table&gt;"</definedName>
    <definedName name="Tbl_Ini_C" comment="Inicio Tabla Centrada">"&lt;table style=""text-align: center;""&gt;&lt;tbody&gt;&lt;tr&gt;&lt;td&gt;"</definedName>
    <definedName name="Tbl_Ini_L" comment="Inicio Tabla Izq">"&lt;table style=""text-align: left;""&gt;&lt;tbody&gt;&lt;tr&gt;&lt;td&gt;"</definedName>
    <definedName name="Tbl_Ini_R" comment="Inicio Tabla Dcha">"&lt;table style=""text-align: rigth;""&gt;&lt;tbody&gt;&lt;tr&gt;&lt;td&gt;"</definedName>
    <definedName name="Tbl_NC" comment="Nueva Columna">"&lt;td&gt;"</definedName>
    <definedName name="Tbl_NL" comment="Nueva Línea">"&lt;tr&gt;&lt;td&gt;"</definedName>
    <definedName name="TC_EN" hidden="1">'Formulario EN'!$U$19</definedName>
    <definedName name="Tipo_1" comment="Tipo Cuestionario" hidden="1">GENERAL!$J$38</definedName>
    <definedName name="Tipo_2" comment="Tipo Cuestionario" hidden="1">GENERAL!$J$39</definedName>
    <definedName name="Tipo_3" comment="Tipo Cuestionario" hidden="1">GENERAL!$J$40</definedName>
    <definedName name="Tipo_4" comment="Tipo Cuestionario" hidden="1">GENERAL!$J$41</definedName>
    <definedName name="Tipo_5" comment="Tipo Cuestionario" hidden="1">GENERAL!$J$42</definedName>
    <definedName name="Tipo_6" comment="Tipo Cuestionario" hidden="1">GENERAL!$J$43</definedName>
    <definedName name="Tipo_7" comment="Tipo Cuestionario" hidden="1">GENERAL!$J$44</definedName>
    <definedName name="Tipo_8" hidden="1">GENERAL!$J$45</definedName>
    <definedName name="Tipo_Cuestionario_Cod" comment="CODIGO Cuestionario" hidden="1">GENERAL!$K$46</definedName>
    <definedName name="Tipo_Cuestionario_MAY" hidden="1">GENERAL!$G$46</definedName>
    <definedName name="Tipo_Cuestionario_Nom" comment="NOMBRE Cuestionario" hidden="1">GENERAL!$J$46</definedName>
    <definedName name="Tipo_Cuestionario_Num" comment="NUMERO Cuestionario" hidden="1">GENERAL!$B$46</definedName>
    <definedName name="Tit_Categ" comment="Título de la categoría" hidden="1">GENERAL!$K$7</definedName>
    <definedName name="Tit_Subcat" comment="Título de la subcategoría" hidden="1">GENERAL!$K$9</definedName>
    <definedName name="_xlnm.Print_Titles" localSheetId="0" hidden="1">DICCIONARIO!$1:$2</definedName>
    <definedName name="Total_Formulas" hidden="1">GENERAL!$P$5</definedName>
    <definedName name="Total_Preguntas" hidden="1">GENERAL!$P$47</definedName>
    <definedName name="Ult_F_Dic" hidden="1">DICCIONARIO!$D$429</definedName>
    <definedName name="UseSystem_I" comment="Cambio sistema decimales" hidden="1">INICIO!$D$37</definedName>
    <definedName name="Version" hidden="1">INICIO!$S$30</definedName>
    <definedName name="Version_Moodle" hidden="1">'XML CL'!$C$1</definedName>
    <definedName name="Version_Pregunta" hidden="1">INICIO!$A$26</definedName>
    <definedName name="XML_Num" hidden="1">XML!$B$1</definedName>
    <definedName name="Z_??_?_O" hidden="1">DICCIONARIO!$E$182</definedName>
    <definedName name="Z_0_?_O" hidden="1">DICCIONARIO!$E$235</definedName>
    <definedName name="Z_AA_EN_?_O" hidden="1">DICCIONARIO!$E$207</definedName>
    <definedName name="Z_ANCHO_IM_?_O" hidden="1">DICCIONARIO!$E$210</definedName>
    <definedName name="Z_Ayuda_Cloze_?_O" hidden="1">DICCIONARIO!$E$181</definedName>
    <definedName name="Z_BARAJAR_R_?_O" hidden="1">DICCIONARIO!$E$172</definedName>
    <definedName name="Z_BP_00_O" hidden="1">DICCIONARIO!$E$159</definedName>
    <definedName name="Z_BP_01_O" hidden="1">DICCIONARIO!$E$160</definedName>
    <definedName name="Z_BP_02_O" hidden="1">DICCIONARIO!$E$161</definedName>
    <definedName name="Z_BP_03_O" hidden="1">DICCIONARIO!$E$162</definedName>
    <definedName name="Z_BT_00_O" hidden="1">DICCIONARIO!$E$211</definedName>
    <definedName name="Z_BT_01_O" hidden="1">DICCIONARIO!$E$212</definedName>
    <definedName name="Z_BT_02_O" hidden="1">DICCIONARIO!$E$213</definedName>
    <definedName name="Z_BT_03_O" hidden="1">DICCIONARIO!$E$214</definedName>
    <definedName name="Z_BT_04_O" hidden="1">DICCIONARIO!$E$215</definedName>
    <definedName name="Z_BT_05_O" hidden="1">DICCIONARIO!$E$216</definedName>
    <definedName name="Z_BT_06_O" hidden="1">DICCIONARIO!$E$217</definedName>
    <definedName name="Z_BT_07_O" hidden="1">DICCIONARIO!$E$218</definedName>
    <definedName name="Z_CL_00_O" hidden="1">DICCIONARIO!$E$134</definedName>
    <definedName name="Z_CL_01_O" hidden="1">DICCIONARIO!$E$135</definedName>
    <definedName name="Z_CL_02_1_O" hidden="1">DICCIONARIO!$E$136</definedName>
    <definedName name="Z_CL_02_2_O" hidden="1">DICCIONARIO!$E$137</definedName>
    <definedName name="Z_CL_02_3_O" hidden="1">DICCIONARIO!$E$138</definedName>
    <definedName name="Z_CL_03_1_O" hidden="1">DICCIONARIO!$E$139</definedName>
    <definedName name="Z_CL_03_10_O" hidden="1">DICCIONARIO!$E$148</definedName>
    <definedName name="Z_CL_03_2_O" hidden="1">DICCIONARIO!$E$140</definedName>
    <definedName name="Z_CL_03_3_O" hidden="1">DICCIONARIO!$E$141</definedName>
    <definedName name="Z_CL_03_4_O" hidden="1">DICCIONARIO!$E$142</definedName>
    <definedName name="Z_CL_03_5_O" hidden="1">DICCIONARIO!$E$143</definedName>
    <definedName name="Z_CL_03_6_O" hidden="1">DICCIONARIO!$E$144</definedName>
    <definedName name="Z_CL_03_7_O" hidden="1">DICCIONARIO!$E$145</definedName>
    <definedName name="Z_CL_03_8_O" hidden="1">DICCIONARIO!$E$146</definedName>
    <definedName name="Z_CL_03_9_O" hidden="1">DICCIONARIO!$E$147</definedName>
    <definedName name="Z_CL_04_O" hidden="1">DICCIONARIO!$E$149</definedName>
    <definedName name="Z_CL_05_1_O" hidden="1">DICCIONARIO!$E$150</definedName>
    <definedName name="Z_CL_05_2_O" hidden="1">DICCIONARIO!$E$151</definedName>
    <definedName name="Z_CL_05_3_O" hidden="1">DICCIONARIO!$E$152</definedName>
    <definedName name="Z_CL_05_4_O" hidden="1">DICCIONARIO!$E$153</definedName>
    <definedName name="Z_CL_05_5_O" hidden="1">DICCIONARIO!$E$154</definedName>
    <definedName name="Z_CL_05_6_O" hidden="1">DICCIONARIO!$E$155</definedName>
    <definedName name="Z_CL_05_7_O" hidden="1">DICCIONARIO!$E$156</definedName>
    <definedName name="Z_CL_05_8_O" hidden="1">DICCIONARIO!$E$157</definedName>
    <definedName name="Z_CL_05_9_O" hidden="1">DICCIONARIO!$E$158</definedName>
    <definedName name="Z_CONTRASEN_A_?_O" hidden="1">DICCIONARIO!$E$167</definedName>
    <definedName name="Z_Des_Categ_?_O" hidden="1">DICCIONARIO!$E$174</definedName>
    <definedName name="Z_Des_Subcat_?_O" hidden="1">DICCIONARIO!$E$175</definedName>
    <definedName name="Z_DG_00_O" hidden="1">DICCIONARIO!$E$36</definedName>
    <definedName name="Z_DG_01_O" hidden="1">DICCIONARIO!$E$37</definedName>
    <definedName name="Z_DG_02_O" hidden="1">DICCIONARIO!$E$38</definedName>
    <definedName name="Z_DG_03_O" hidden="1">DICCIONARIO!$E$39</definedName>
    <definedName name="Z_DG_04_O" hidden="1">DICCIONARIO!$E$40</definedName>
    <definedName name="Z_DG_05_O" hidden="1">DICCIONARIO!$E$41</definedName>
    <definedName name="Z_DG_06_O" hidden="1">DICCIONARIO!$E$42</definedName>
    <definedName name="Z_DG_07_O" hidden="1">DICCIONARIO!$E$43</definedName>
    <definedName name="Z_DG_08_O" hidden="1">DICCIONARIO!$E$44</definedName>
    <definedName name="Z_DG_09_O" hidden="1">DICCIONARIO!$E$45</definedName>
    <definedName name="Z_DG_10_O" hidden="1">DICCIONARIO!$E$46</definedName>
    <definedName name="Z_DG_11_O" hidden="1">DICCIONARIO!$E$47</definedName>
    <definedName name="Z_DG_12_O" hidden="1">DICCIONARIO!$E$48</definedName>
    <definedName name="Z_DG_13_O" hidden="1">DICCIONARIO!$E$49</definedName>
    <definedName name="Z_DG_14_O" hidden="1">DICCIONARIO!$E$50</definedName>
    <definedName name="Z_DG_15_O" hidden="1">DICCIONARIO!$E$51</definedName>
    <definedName name="Z_DG_16_O" hidden="1">DICCIONARIO!$E$52</definedName>
    <definedName name="Z_DG_17_O" hidden="1">DICCIONARIO!$E$53</definedName>
    <definedName name="Z_DG_18_O" hidden="1">DICCIONARIO!$E$54</definedName>
    <definedName name="Z_DG_19_O" hidden="1">DICCIONARIO!$E$55</definedName>
    <definedName name="Z_DG_20_O" hidden="1">DICCIONARIO!$E$56</definedName>
    <definedName name="Z_DG_21_O" hidden="1">DICCIONARIO!$E$57</definedName>
    <definedName name="Z_DG_22_O" hidden="1">DICCIONARIO!$E$58</definedName>
    <definedName name="Z_DG_23_O" hidden="1">DICCIONARIO!$E$59</definedName>
    <definedName name="Z_DG_24_O" hidden="1">DICCIONARIO!$E$60</definedName>
    <definedName name="Z_DG_25_O" hidden="1">DICCIONARIO!$E$61</definedName>
    <definedName name="Z_DG_26_O" hidden="1">DICCIONARIO!$E$62</definedName>
    <definedName name="Z_DG_27_1_O" hidden="1">DICCIONARIO!$E$63</definedName>
    <definedName name="Z_DG_27_2_O" hidden="1">DICCIONARIO!$E$64</definedName>
    <definedName name="Z_DG_27_3_O" hidden="1">DICCIONARIO!$E$65</definedName>
    <definedName name="Z_DG_28_1_O" hidden="1">DICCIONARIO!$E$66</definedName>
    <definedName name="Z_DG_28_2_O" hidden="1">DICCIONARIO!$E$67</definedName>
    <definedName name="Z_DG_29_1_O" hidden="1">DICCIONARIO!$E$68</definedName>
    <definedName name="Z_DG_29_2_O" hidden="1">DICCIONARIO!$E$69</definedName>
    <definedName name="Z_DG_29_3_O" hidden="1">DICCIONARIO!$E$70</definedName>
    <definedName name="Z_DG_30_1_O" hidden="1">DICCIONARIO!$E$71</definedName>
    <definedName name="Z_DG_30_2_O" hidden="1">DICCIONARIO!$E$72</definedName>
    <definedName name="Z_DG_30_3_O" hidden="1">DICCIONARIO!$E$73</definedName>
    <definedName name="Z_DG_30_4_O" hidden="1">DICCIONARIO!$E$74</definedName>
    <definedName name="Z_DG_30_5_O" hidden="1">DICCIONARIO!$E$75</definedName>
    <definedName name="Z_DG_30_6_2_O" hidden="1">DICCIONARIO!$E$77</definedName>
    <definedName name="Z_DG_30_6_O" hidden="1">DICCIONARIO!$E$76</definedName>
    <definedName name="Z_DG_30_7_O" hidden="1">DICCIONARIO!$E$78</definedName>
    <definedName name="Z_DG_30_8_O" hidden="1">DICCIONARIO!$E$79</definedName>
    <definedName name="Z_EM_00_O" hidden="1">DICCIONARIO!$E$104</definedName>
    <definedName name="Z_EM_01_O" hidden="1">DICCIONARIO!$E$105</definedName>
    <definedName name="Z_EM_02_O" hidden="1">DICCIONARIO!$E$106</definedName>
    <definedName name="Z_EN_00_O" hidden="1">DICCIONARIO!$E$113</definedName>
    <definedName name="Z_EN_01_O" hidden="1">DICCIONARIO!$E$114</definedName>
    <definedName name="Z_EN_02_O" hidden="1">DICCIONARIO!$E$115</definedName>
    <definedName name="Z_EN_03_O" hidden="1">DICCIONARIO!$E$116</definedName>
    <definedName name="Z_EN_04_O" hidden="1">DICCIONARIO!$E$117</definedName>
    <definedName name="Z_EN_05_O" hidden="1">DICCIONARIO!$E$118</definedName>
    <definedName name="Z_EN_06_O" hidden="1">DICCIONARIO!$E$119</definedName>
    <definedName name="Z_EN_07_O" hidden="1">DICCIONARIO!$E$120</definedName>
    <definedName name="Z_EN_08_O" hidden="1">DICCIONARIO!$E$121</definedName>
    <definedName name="Z_EN_09_O" hidden="1">DICCIONARIO!$E$122</definedName>
    <definedName name="Z_EN_10_O" hidden="1">DICCIONARIO!$E$123</definedName>
    <definedName name="Z_EN_11_O" hidden="1">DICCIONARIO!$E$124</definedName>
    <definedName name="Z_EN_12_O" hidden="1">DICCIONARIO!$E$125</definedName>
    <definedName name="Z_EN_13_O" hidden="1">DICCIONARIO!$E$126</definedName>
    <definedName name="Z_EN_14_O" hidden="1">DICCIONARIO!$E$127</definedName>
    <definedName name="Z_EN_15_O" hidden="1">DICCIONARIO!$E$128</definedName>
    <definedName name="Z_EN_16_O" hidden="1">DICCIONARIO!$E$129</definedName>
    <definedName name="Z_EN_17_O" hidden="1">DICCIONARIO!$E$130</definedName>
    <definedName name="Z_EN_18_O" hidden="1">DICCIONARIO!$E$131</definedName>
    <definedName name="Z_EN_19_O" hidden="1">DICCIONARIO!$E$132</definedName>
    <definedName name="Z_EN_20_O" hidden="1">DICCIONARIO!$E$133</definedName>
    <definedName name="Z_Enun_PP_?_O" hidden="1">DICCIONARIO!$E$196</definedName>
    <definedName name="Z_FR_EN_?_O" hidden="1">DICCIONARIO!$E$203</definedName>
    <definedName name="Z_G33_?_O" hidden="1">DICCIONARIO!$E$189</definedName>
    <definedName name="Z_H11_?_O" hidden="1">DICCIONARIO!$E$186</definedName>
    <definedName name="Z_H17_?_O" hidden="1">DICCIONARIO!$E$187</definedName>
    <definedName name="Z_H9_?_O" hidden="1">DICCIONARIO!$E$185</definedName>
    <definedName name="Z_HP_00_O" hidden="1">DICCIONARIO!$E$220</definedName>
    <definedName name="Z_HP_01_O" hidden="1">DICCIONARIO!$E$221</definedName>
    <definedName name="Z_HP_02_O" hidden="1">DICCIONARIO!$E$222</definedName>
    <definedName name="Z_HP_03_O" hidden="1">DICCIONARIO!$E$223</definedName>
    <definedName name="Z_HP_04_O" hidden="1">DICCIONARIO!$E$224</definedName>
    <definedName name="Z_HP_05_O" hidden="1">DICCIONARIO!$E$225</definedName>
    <definedName name="Z_HP_06_O" hidden="1">DICCIONARIO!$E$226</definedName>
    <definedName name="Z_HP_07_O" hidden="1">DICCIONARIO!$E$227</definedName>
    <definedName name="Z_HP_08_O" hidden="1">DICCIONARIO!$E$228</definedName>
    <definedName name="Z_HP_09_O" hidden="1">DICCIONARIO!$E$229</definedName>
    <definedName name="Z_HP_10_O" hidden="1">DICCIONARIO!$E$230</definedName>
    <definedName name="Z_HP_11_O" hidden="1">DICCIONARIO!$E$231</definedName>
    <definedName name="Z_HP_RC_00_O" hidden="1">DICCIONARIO!$E$232</definedName>
    <definedName name="Z_HP_RC_01_O" hidden="1">DICCIONARIO!$E$233</definedName>
    <definedName name="Z_HP_RC_02_O" hidden="1">DICCIONARIO!$E$234</definedName>
    <definedName name="Z_IE_EN_?_O" hidden="1">DICCIONARIO!$E$209</definedName>
    <definedName name="Z_IN_00_O" hidden="1">DICCIONARIO!$E$4</definedName>
    <definedName name="Z_IN_01_O" hidden="1">DICCIONARIO!$E$5</definedName>
    <definedName name="Z_IN_02_O" hidden="1">DICCIONARIO!$E$6</definedName>
    <definedName name="Z_IN_03_O" hidden="1">DICCIONARIO!$E$7</definedName>
    <definedName name="Z_IN_04_O" hidden="1">DICCIONARIO!$E$8</definedName>
    <definedName name="Z_IN_05_O" hidden="1">DICCIONARIO!$E$9</definedName>
    <definedName name="Z_IN_06_O" hidden="1">DICCIONARIO!$E$10</definedName>
    <definedName name="Z_IN_07_O" hidden="1">DICCIONARIO!$E$11</definedName>
    <definedName name="Z_IN_08_O" hidden="1">DICCIONARIO!$E$12</definedName>
    <definedName name="Z_IN_09_O" hidden="1">DICCIONARIO!$E$13</definedName>
    <definedName name="Z_IN_10_O" hidden="1">DICCIONARIO!$E$14</definedName>
    <definedName name="Z_IN_11_O" hidden="1">DICCIONARIO!$E$15</definedName>
    <definedName name="Z_IN_12_O" hidden="1">DICCIONARIO!$E$16</definedName>
    <definedName name="Z_IN_13_O" hidden="1">DICCIONARIO!$E$17</definedName>
    <definedName name="Z_Marcar_RI_?_O" hidden="1">DICCIONARIO!$E$179</definedName>
    <definedName name="Z_Marcar_RI_TEXTO_?_O" hidden="1">DICCIONARIO!$E$180</definedName>
    <definedName name="Z_MAYUSCULAS_?_O" hidden="1">DICCIONARIO!$E$195</definedName>
    <definedName name="Z_ML_00_O" hidden="1">DICCIONARIO!$E$18</definedName>
    <definedName name="Z_ML_01_O" hidden="1">DICCIONARIO!$E$19</definedName>
    <definedName name="Z_ML_02_O" hidden="1">DICCIONARIO!$E$20</definedName>
    <definedName name="Z_ML_03_O" hidden="1">DICCIONARIO!$E$21</definedName>
    <definedName name="Z_ML_04_O" hidden="1">DICCIONARIO!$E$22</definedName>
    <definedName name="Z_ML_05_O" hidden="1">DICCIONARIO!$E$23</definedName>
    <definedName name="Z_ML_06_O" hidden="1">DICCIONARIO!$E$24</definedName>
    <definedName name="Z_ML_07_O" hidden="1">DICCIONARIO!$E$25</definedName>
    <definedName name="Z_ML_08_O" hidden="1">DICCIONARIO!$E$26</definedName>
    <definedName name="Z_ML_09_O" hidden="1">DICCIONARIO!$E$27</definedName>
    <definedName name="Z_ML_10_O" hidden="1">DICCIONARIO!$E$28</definedName>
    <definedName name="Z_ML_11_O" hidden="1">DICCIONARIO!$E$29</definedName>
    <definedName name="Z_ML_12_1_O" hidden="1">DICCIONARIO!$E$30</definedName>
    <definedName name="Z_ML_12_O" hidden="1">DICCIONARIO!$E$31</definedName>
    <definedName name="Z_ML_13_O" hidden="1">DICCIONARIO!$E$32</definedName>
    <definedName name="Z_ML_14_O" hidden="1">DICCIONARIO!$E$33</definedName>
    <definedName name="Z_ML_15_O" hidden="1">DICCIONARIO!$E$34</definedName>
    <definedName name="Z_ML_16_O" hidden="1">DICCIONARIO!$E$35</definedName>
    <definedName name="Z_MS_00_O" hidden="1">DICCIONARIO!$E$80</definedName>
    <definedName name="Z_MS_01_O" hidden="1">DICCIONARIO!$E$81</definedName>
    <definedName name="Z_MS_02_O" hidden="1">DICCIONARIO!$E$82</definedName>
    <definedName name="Z_MS_03_O" hidden="1">DICCIONARIO!$E$83</definedName>
    <definedName name="Z_MS_04_O" hidden="1">DICCIONARIO!$E$84</definedName>
    <definedName name="Z_MS_05_O" hidden="1">DICCIONARIO!$E$85</definedName>
    <definedName name="Z_MS_06_O" hidden="1">DICCIONARIO!$E$86</definedName>
    <definedName name="Z_MS_07_O" hidden="1">DICCIONARIO!$E$87</definedName>
    <definedName name="Z_NUMERAR_R_?_O" hidden="1">DICCIONARIO!$E$173</definedName>
    <definedName name="Z_Oculto_?_O" hidden="1">DICCIONARIO!$E$178</definedName>
    <definedName name="Z_OM_00_O" hidden="1">DICCIONARIO!$E$88</definedName>
    <definedName name="Z_OM_01_O" hidden="1">DICCIONARIO!$E$89</definedName>
    <definedName name="Z_OM_02_O" hidden="1">DICCIONARIO!$E$90</definedName>
    <definedName name="Z_OM_03_O" hidden="1">DICCIONARIO!$E$91</definedName>
    <definedName name="Z_OM_04_O" hidden="1">DICCIONARIO!$E$92</definedName>
    <definedName name="Z_OM_05_O" hidden="1">DICCIONARIO!$E$93</definedName>
    <definedName name="Z_OM_06_O" hidden="1">DICCIONARIO!$E$94</definedName>
    <definedName name="Z_OM_07_O" hidden="1">DICCIONARIO!$E$95</definedName>
    <definedName name="Z_OM_08_O" hidden="1">DICCIONARIO!$E$96</definedName>
    <definedName name="Z_OM_09_O" hidden="1">DICCIONARIO!$E$97</definedName>
    <definedName name="Z_OM_10_O" hidden="1">DICCIONARIO!$E$98</definedName>
    <definedName name="Z_OM_11_O" hidden="1">DICCIONARIO!$E$99</definedName>
    <definedName name="Z_OM_12_O" hidden="1">DICCIONARIO!$E$100</definedName>
    <definedName name="Z_P_01_1_?_O" hidden="1">DICCIONARIO!$E$190</definedName>
    <definedName name="Z_P_01_2_?_O" hidden="1">DICCIONARIO!$E$191</definedName>
    <definedName name="Z_P_RC_1_?_O" hidden="1">DICCIONARIO!$E$193</definedName>
    <definedName name="Z_PA_EN_?_O" hidden="1">DICCIONARIO!$E$205</definedName>
    <definedName name="Z_PENALIZACION_?_O" hidden="1">DICCIONARIO!$E$177</definedName>
    <definedName name="Z_PP_00_O" hidden="1">DICCIONARIO!$E$111</definedName>
    <definedName name="Z_PP_01_1_?_O" hidden="1">DICCIONARIO!$E$197</definedName>
    <definedName name="Z_PP_01_2_?_O" hidden="1">DICCIONARIO!$E$198</definedName>
    <definedName name="Z_PP_01_O" hidden="1">DICCIONARIO!$E$112</definedName>
    <definedName name="Z_PR_EN_?_O" hidden="1">DICCIONARIO!$E$208</definedName>
    <definedName name="Z_PREF_PREGUNTA_?_O" hidden="1">DICCIONARIO!$E$171</definedName>
    <definedName name="Z_PUNTUACION_?_O" hidden="1">DICCIONARIO!$E$176</definedName>
    <definedName name="Z_Q17_?_O" hidden="1">DICCIONARIO!$E$183</definedName>
    <definedName name="Z_Q7_?_O" hidden="1">DICCIONARIO!$E$199</definedName>
    <definedName name="Z_Q9_?_O" hidden="1">DICCIONARIO!$E$184</definedName>
    <definedName name="Z_R_CORRECTA_?_O" hidden="1">DICCIONARIO!$E$168</definedName>
    <definedName name="Z_R_INCORRECTA_?_O" hidden="1">DICCIONARIO!$E$170</definedName>
    <definedName name="Z_R_Par_CORRECTA_?_O" hidden="1">DICCIONARIO!$E$169</definedName>
    <definedName name="Z_R_RC_1_?_O" hidden="1">DICCIONARIO!$E$194</definedName>
    <definedName name="Z_RA_1_VF_?_O" hidden="1">DICCIONARIO!$E$201</definedName>
    <definedName name="Z_RA_2_VF_?_O" hidden="1">DICCIONARIO!$E$202</definedName>
    <definedName name="Z_RC_00_O" hidden="1">DICCIONARIO!$E$107</definedName>
    <definedName name="Z_RC_01_O" hidden="1">DICCIONARIO!$E$108</definedName>
    <definedName name="Z_RC_02_O" hidden="1">DICCIONARIO!$E$109</definedName>
    <definedName name="Z_RC_03_O" hidden="1">DICCIONARIO!$E$110</definedName>
    <definedName name="Z_RC_1_?_O" hidden="1">DICCIONARIO!$E$192</definedName>
    <definedName name="Z_RC_VF_?_O" hidden="1">DICCIONARIO!$E$200</definedName>
    <definedName name="Z_Retroalim_GENERAL_?_O" hidden="1">DICCIONARIO!$E$166</definedName>
    <definedName name="Z_RT_EN_?_O" hidden="1">DICCIONARIO!$E$204</definedName>
    <definedName name="Z_T17_?_O" hidden="1">DICCIONARIO!$E$188</definedName>
    <definedName name="Z_TC_EN_?_O" hidden="1">DICCIONARIO!$E$206</definedName>
    <definedName name="Z_Tit_Categ_?_O" hidden="1">DICCIONARIO!$E$164</definedName>
    <definedName name="Z_Tit_Subcat_?_O" hidden="1">DICCIONARIO!$E$165</definedName>
    <definedName name="Z_TX_00_0_O" hidden="1">DICCIONARIO!$E$237</definedName>
    <definedName name="Z_TX_00_O" hidden="1">DICCIONARIO!$E$238</definedName>
    <definedName name="Z_TX_00_V_O" hidden="1">DICCIONARIO!$E$236</definedName>
    <definedName name="Z_TX_01_O" hidden="1">DICCIONARIO!$E$239</definedName>
    <definedName name="Z_TX_02_O" hidden="1">DICCIONARIO!$E$240</definedName>
    <definedName name="Z_TX_03_2_O" hidden="1">DICCIONARIO!$E$242</definedName>
    <definedName name="Z_TX_03_3_O" hidden="1">DICCIONARIO!$E$243</definedName>
    <definedName name="Z_TX_03_O" hidden="1">DICCIONARIO!$E$241</definedName>
    <definedName name="Z_TX_04_1_O" hidden="1">DICCIONARIO!$E$244</definedName>
    <definedName name="Z_TX_04_2_O" hidden="1">DICCIONARIO!$E$245</definedName>
    <definedName name="Z_TX_04_3_O" hidden="1">DICCIONARIO!$E$246</definedName>
    <definedName name="Z_TX_05_O" hidden="1">DICCIONARIO!$E$247</definedName>
    <definedName name="Z_TX_06_O" hidden="1">DICCIONARIO!$E$248</definedName>
    <definedName name="Z_TX_07_O" hidden="1">DICCIONARIO!$E$249</definedName>
    <definedName name="Z_TX_08_1_O" hidden="1">DICCIONARIO!$E$250</definedName>
    <definedName name="Z_TX_08_2_O" hidden="1">DICCIONARIO!$E$251</definedName>
    <definedName name="Z_TX_09_O" hidden="1">DICCIONARIO!$E$252</definedName>
    <definedName name="Z_TX_10_O" hidden="1">DICCIONARIO!$E$253</definedName>
    <definedName name="Z_TX_100_1_O" hidden="1">DICCIONARIO!$E$422</definedName>
    <definedName name="Z_TX_100_2_O" hidden="1">DICCIONARIO!$E$423</definedName>
    <definedName name="Z_TX_100_3_O" hidden="1">DICCIONARIO!$E$424</definedName>
    <definedName name="Z_TX_101_O" hidden="1">DICCIONARIO!$E$425</definedName>
    <definedName name="Z_TX_102_1_O" hidden="1">DICCIONARIO!$E$426</definedName>
    <definedName name="Z_TX_102_2_O" hidden="1">DICCIONARIO!$E$427</definedName>
    <definedName name="Z_TX_103_O" hidden="1">DICCIONARIO!$E$428</definedName>
    <definedName name="Z_TX_11_O" hidden="1">DICCIONARIO!$E$254</definedName>
    <definedName name="Z_TX_12_O" hidden="1">DICCIONARIO!$E$255</definedName>
    <definedName name="Z_TX_13_O" hidden="1">DICCIONARIO!$E$256</definedName>
    <definedName name="Z_TX_14_O" hidden="1">DICCIONARIO!$E$257</definedName>
    <definedName name="Z_TX_15_O" hidden="1">DICCIONARIO!$E$258</definedName>
    <definedName name="Z_TX_16_O" hidden="1">DICCIONARIO!$E$259</definedName>
    <definedName name="Z_TX_17_O" hidden="1">DICCIONARIO!$E$260</definedName>
    <definedName name="Z_TX_18_O" hidden="1">DICCIONARIO!$E$261</definedName>
    <definedName name="Z_TX_19_O" hidden="1">DICCIONARIO!$E$262</definedName>
    <definedName name="Z_TX_20_O" hidden="1">DICCIONARIO!$E$263</definedName>
    <definedName name="Z_TX_21_O" hidden="1">DICCIONARIO!$E$264</definedName>
    <definedName name="Z_TX_22_O" hidden="1">DICCIONARIO!$E$265</definedName>
    <definedName name="Z_TX_23_1_O" hidden="1">DICCIONARIO!$E$266</definedName>
    <definedName name="Z_TX_23_2_O" hidden="1">DICCIONARIO!$E$267</definedName>
    <definedName name="Z_TX_24_O" hidden="1">DICCIONARIO!$E$268</definedName>
    <definedName name="Z_TX_25_O" hidden="1">DICCIONARIO!$E$269</definedName>
    <definedName name="Z_TX_26_O" hidden="1">DICCIONARIO!$E$270</definedName>
    <definedName name="Z_TX_27_1_O" hidden="1">DICCIONARIO!$E$271</definedName>
    <definedName name="Z_TX_27_2_O" hidden="1">DICCIONARIO!$E$272</definedName>
    <definedName name="Z_TX_28_1_O" hidden="1">DICCIONARIO!$E$273</definedName>
    <definedName name="Z_TX_28_2_O" hidden="1">DICCIONARIO!$E$274</definedName>
    <definedName name="Z_TX_28_3_O" hidden="1">DICCIONARIO!$E$275</definedName>
    <definedName name="Z_TX_29_O" hidden="1">DICCIONARIO!$E$276</definedName>
    <definedName name="Z_TX_30_O" hidden="1">DICCIONARIO!$E$277</definedName>
    <definedName name="Z_TX_31_O" hidden="1">DICCIONARIO!$E$278</definedName>
    <definedName name="Z_TX_32_O" hidden="1">DICCIONARIO!$E$279</definedName>
    <definedName name="Z_TX_33_O" hidden="1">DICCIONARIO!$E$280</definedName>
    <definedName name="Z_TX_34_O" hidden="1">DICCIONARIO!$E$281</definedName>
    <definedName name="Z_TX_35_1_O" hidden="1">DICCIONARIO!$E$283</definedName>
    <definedName name="Z_TX_35_2_O" hidden="1">DICCIONARIO!$E$284</definedName>
    <definedName name="Z_TX_35_O" hidden="1">DICCIONARIO!$E$282</definedName>
    <definedName name="Z_TX_36_O" hidden="1">DICCIONARIO!$E$285</definedName>
    <definedName name="Z_TX_37_O" hidden="1">DICCIONARIO!$E$286</definedName>
    <definedName name="Z_TX_38_O" hidden="1">DICCIONARIO!$E$287</definedName>
    <definedName name="Z_TX_39_O" hidden="1">DICCIONARIO!$E$288</definedName>
    <definedName name="Z_TX_40_O" hidden="1">DICCIONARIO!$E$289</definedName>
    <definedName name="Z_TX_41_1_O" hidden="1">DICCIONARIO!$E$290</definedName>
    <definedName name="Z_TX_41_2_O" hidden="1">DICCIONARIO!$E$291</definedName>
    <definedName name="Z_TX_41_3_O" hidden="1">DICCIONARIO!$E$292</definedName>
    <definedName name="Z_TX_41_5_O" hidden="1">DICCIONARIO!$E$293</definedName>
    <definedName name="Z_TX_41_6_O" hidden="1">DICCIONARIO!$E$294</definedName>
    <definedName name="Z_TX_41_7_O" hidden="1">DICCIONARIO!$E$295</definedName>
    <definedName name="Z_TX_41_8_O" hidden="1">DICCIONARIO!$E$296</definedName>
    <definedName name="Z_TX_41_9_O" hidden="1">DICCIONARIO!$E$297</definedName>
    <definedName name="Z_TX_42_1_O" hidden="1">DICCIONARIO!$E$298</definedName>
    <definedName name="Z_TX_42_2_O" hidden="1">DICCIONARIO!$E$299</definedName>
    <definedName name="Z_TX_43_O" hidden="1">DICCIONARIO!$E$300</definedName>
    <definedName name="Z_TX_44_O" hidden="1">DICCIONARIO!$E$301</definedName>
    <definedName name="Z_TX_45_O" hidden="1">DICCIONARIO!$E$302</definedName>
    <definedName name="Z_TX_46_O" hidden="1">DICCIONARIO!$E$303</definedName>
    <definedName name="Z_TX_47_O" hidden="1">DICCIONARIO!$E$304</definedName>
    <definedName name="Z_TX_48_O" hidden="1">DICCIONARIO!$E$305</definedName>
    <definedName name="Z_TX_49_O" hidden="1">DICCIONARIO!$E$306</definedName>
    <definedName name="Z_TX_50_O" hidden="1">DICCIONARIO!$E$307</definedName>
    <definedName name="Z_TX_51_O" hidden="1">DICCIONARIO!$E$308</definedName>
    <definedName name="Z_TX_52_O" hidden="1">DICCIONARIO!$E$309</definedName>
    <definedName name="Z_TX_53_O" hidden="1">DICCIONARIO!$E$310</definedName>
    <definedName name="Z_TX_54_O" hidden="1">DICCIONARIO!$E$311</definedName>
    <definedName name="Z_TX_55_O" hidden="1">DICCIONARIO!$E$312</definedName>
    <definedName name="Z_TX_56_O" hidden="1">DICCIONARIO!$E$313</definedName>
    <definedName name="Z_TX_57_O" hidden="1">DICCIONARIO!$E$314</definedName>
    <definedName name="Z_TX_58_O" hidden="1">DICCIONARIO!$E$315</definedName>
    <definedName name="Z_TX_59_O" hidden="1">DICCIONARIO!$E$316</definedName>
    <definedName name="Z_TX_60_O" hidden="1">DICCIONARIO!$E$317</definedName>
    <definedName name="Z_TX_61_O" hidden="1">DICCIONARIO!$E$318</definedName>
    <definedName name="Z_TX_62_O" hidden="1">DICCIONARIO!$E$319</definedName>
    <definedName name="Z_TX_63_O" hidden="1">DICCIONARIO!$E$320</definedName>
    <definedName name="Z_TX_64_O" hidden="1">DICCIONARIO!$E$321</definedName>
    <definedName name="Z_TX_65_O" hidden="1">DICCIONARIO!$E$322</definedName>
    <definedName name="Z_TX_66_O" hidden="1">DICCIONARIO!$E$323</definedName>
    <definedName name="Z_TX_67_O" hidden="1">DICCIONARIO!$E$324</definedName>
    <definedName name="Z_TX_68_O" hidden="1">DICCIONARIO!$E$325</definedName>
    <definedName name="Z_TX_69_O" hidden="1">DICCIONARIO!$E$326</definedName>
    <definedName name="Z_TX_70_O" hidden="1">DICCIONARIO!$E$327</definedName>
    <definedName name="Z_TX_71_O" hidden="1">DICCIONARIO!$E$328</definedName>
    <definedName name="Z_TX_72_O" hidden="1">DICCIONARIO!$E$329</definedName>
    <definedName name="Z_TX_73_O" hidden="1">DICCIONARIO!$E$330</definedName>
    <definedName name="Z_TX_74_O" hidden="1">DICCIONARIO!$E$331</definedName>
    <definedName name="Z_TX_75_O" hidden="1">DICCIONARIO!$E$332</definedName>
    <definedName name="Z_TX_76_O" hidden="1">DICCIONARIO!$E$333</definedName>
    <definedName name="Z_TX_77_0_O" hidden="1">DICCIONARIO!$E$334</definedName>
    <definedName name="Z_TX_77_1_O" hidden="1">DICCIONARIO!$E$335</definedName>
    <definedName name="Z_TX_77_2_O" hidden="1">DICCIONARIO!$E$336</definedName>
    <definedName name="Z_TX_77_3_O" hidden="1">DICCIONARIO!$E$337</definedName>
    <definedName name="Z_TX_77_4_O" hidden="1">DICCIONARIO!$E$338</definedName>
    <definedName name="Z_TX_78_O" hidden="1">DICCIONARIO!$E$339</definedName>
    <definedName name="Z_TX_79_O" hidden="1">DICCIONARIO!$E$340</definedName>
    <definedName name="Z_TX_80_O" hidden="1">DICCIONARIO!$E$341</definedName>
    <definedName name="Z_TX_81_O" hidden="1">DICCIONARIO!$E$342</definedName>
    <definedName name="Z_TX_82_O" hidden="1">DICCIONARIO!$E$343</definedName>
    <definedName name="Z_TX_83_1_O" hidden="1">DICCIONARIO!$E$345</definedName>
    <definedName name="Z_TX_83_O" hidden="1">DICCIONARIO!$E$344</definedName>
    <definedName name="Z_TX_84_1_O" hidden="1">DICCIONARIO!$E$346</definedName>
    <definedName name="Z_TX_84_2_O" hidden="1">DICCIONARIO!$E$347</definedName>
    <definedName name="Z_TX_84_3_O" hidden="1">DICCIONARIO!$E$348</definedName>
    <definedName name="Z_TX_85_1_O" hidden="1">DICCIONARIO!$E$349</definedName>
    <definedName name="Z_TX_85_2_O" hidden="1">DICCIONARIO!$E$350</definedName>
    <definedName name="Z_TX_85_3_O" hidden="1">DICCIONARIO!$E$351</definedName>
    <definedName name="Z_TX_86_O" hidden="1">DICCIONARIO!$E$352</definedName>
    <definedName name="Z_TX_87_1_O" hidden="1">DICCIONARIO!$E$353</definedName>
    <definedName name="Z_TX_87_2_O" hidden="1">DICCIONARIO!$E$354</definedName>
    <definedName name="Z_TX_87_3_O" hidden="1">DICCIONARIO!$E$355</definedName>
    <definedName name="Z_TX_87_4_O" hidden="1">DICCIONARIO!$E$356</definedName>
    <definedName name="Z_TX_87_5_O" hidden="1">DICCIONARIO!$E$357</definedName>
    <definedName name="Z_TX_87_6_O" hidden="1">DICCIONARIO!$E$358</definedName>
    <definedName name="Z_TX_87_7_O" hidden="1">DICCIONARIO!$E$359</definedName>
    <definedName name="Z_TX_87_8_O" hidden="1">DICCIONARIO!$E$360</definedName>
    <definedName name="Z_TX_88_1_O" hidden="1">DICCIONARIO!$E$361</definedName>
    <definedName name="Z_TX_88_2_O" hidden="1">DICCIONARIO!$E$362</definedName>
    <definedName name="Z_TX_88_3_O" hidden="1">DICCIONARIO!$E$363</definedName>
    <definedName name="Z_TX_88_4_O" hidden="1">DICCIONARIO!$E$364</definedName>
    <definedName name="Z_TX_88_5_O" hidden="1">DICCIONARIO!$E$365</definedName>
    <definedName name="Z_TX_88_6_O" hidden="1">DICCIONARIO!$E$366</definedName>
    <definedName name="Z_TX_88_7_O" hidden="1">DICCIONARIO!$E$367</definedName>
    <definedName name="Z_TX_88_8_O" hidden="1">DICCIONARIO!$E$368</definedName>
    <definedName name="Z_TX_89_1_O" hidden="1">DICCIONARIO!$E$369</definedName>
    <definedName name="Z_TX_89_2_O" hidden="1">DICCIONARIO!$E$370</definedName>
    <definedName name="Z_TX_89_3_O" hidden="1">DICCIONARIO!$E$371</definedName>
    <definedName name="Z_TX_90_1_O" hidden="1">DICCIONARIO!$E$372</definedName>
    <definedName name="Z_TX_90_2_O" hidden="1">DICCIONARIO!$E$373</definedName>
    <definedName name="Z_TX_91_O" hidden="1">DICCIONARIO!$E$374</definedName>
    <definedName name="Z_TX_92_1_O" hidden="1">DICCIONARIO!$E$375</definedName>
    <definedName name="Z_TX_92_10_O" hidden="1">DICCIONARIO!$E$384</definedName>
    <definedName name="Z_TX_92_11_O" hidden="1">DICCIONARIO!$E$385</definedName>
    <definedName name="Z_TX_92_12_O" hidden="1">DICCIONARIO!$E$386</definedName>
    <definedName name="Z_TX_92_13_O" hidden="1">DICCIONARIO!$E$387</definedName>
    <definedName name="Z_TX_92_14_O" hidden="1">DICCIONARIO!$E$388</definedName>
    <definedName name="Z_TX_92_15_O" hidden="1">DICCIONARIO!$E$389</definedName>
    <definedName name="Z_TX_92_16_O" hidden="1">DICCIONARIO!$E$390</definedName>
    <definedName name="Z_TX_92_17_O" hidden="1">DICCIONARIO!$E$391</definedName>
    <definedName name="Z_TX_92_18_O" hidden="1">DICCIONARIO!$E$392</definedName>
    <definedName name="Z_TX_92_19_O" hidden="1">DICCIONARIO!$E$393</definedName>
    <definedName name="Z_TX_92_2_O" hidden="1">DICCIONARIO!$E$376</definedName>
    <definedName name="Z_TX_92_20_O" hidden="1">DICCIONARIO!$E$394</definedName>
    <definedName name="Z_TX_92_21_O" hidden="1">DICCIONARIO!$E$395</definedName>
    <definedName name="Z_TX_92_22_O" hidden="1">DICCIONARIO!$E$396</definedName>
    <definedName name="Z_TX_92_23_O" hidden="1">DICCIONARIO!$E$397</definedName>
    <definedName name="Z_TX_92_24_O" hidden="1">DICCIONARIO!$E$398</definedName>
    <definedName name="Z_TX_92_25_O" hidden="1">DICCIONARIO!$E$399</definedName>
    <definedName name="Z_TX_92_26_O" hidden="1">DICCIONARIO!$E$400</definedName>
    <definedName name="Z_TX_92_27_O" hidden="1">DICCIONARIO!$E$401</definedName>
    <definedName name="Z_TX_92_28_O" hidden="1">DICCIONARIO!$E$402</definedName>
    <definedName name="Z_TX_92_3_O" hidden="1">DICCIONARIO!$E$377</definedName>
    <definedName name="Z_TX_92_4_O" hidden="1">DICCIONARIO!$E$378</definedName>
    <definedName name="Z_TX_92_5_O" hidden="1">DICCIONARIO!$E$379</definedName>
    <definedName name="Z_TX_92_6_O" hidden="1">DICCIONARIO!$E$380</definedName>
    <definedName name="Z_TX_92_7_O" hidden="1">DICCIONARIO!$E$381</definedName>
    <definedName name="Z_TX_92_8_O" hidden="1">DICCIONARIO!$E$382</definedName>
    <definedName name="Z_TX_92_9_O" hidden="1">DICCIONARIO!$E$383</definedName>
    <definedName name="Z_TX_93_1_O" hidden="1">DICCIONARIO!$E$403</definedName>
    <definedName name="Z_TX_93_2_O" hidden="1">DICCIONARIO!$E$404</definedName>
    <definedName name="Z_TX_93_3_O" hidden="1">DICCIONARIO!$E$405</definedName>
    <definedName name="Z_TX_93_4_O" hidden="1">DICCIONARIO!$E$406</definedName>
    <definedName name="Z_TX_94_O" hidden="1">DICCIONARIO!$E$407</definedName>
    <definedName name="Z_TX_95_1_O" hidden="1">DICCIONARIO!$E$408</definedName>
    <definedName name="Z_TX_95_2_O" hidden="1">DICCIONARIO!$E$409</definedName>
    <definedName name="Z_TX_95_3_O" hidden="1">DICCIONARIO!$E$410</definedName>
    <definedName name="Z_TX_96_1_O" hidden="1">DICCIONARIO!$E$411</definedName>
    <definedName name="Z_TX_96_2_O" hidden="1">DICCIONARIO!$E$412</definedName>
    <definedName name="Z_TX_96_3_O" hidden="1">DICCIONARIO!$E$413</definedName>
    <definedName name="Z_TX_96_4_O" hidden="1">DICCIONARIO!$E$414</definedName>
    <definedName name="Z_TX_96_5_O" hidden="1">DICCIONARIO!$E$415</definedName>
    <definedName name="Z_TX_96_6_O" hidden="1">DICCIONARIO!$E$416</definedName>
    <definedName name="Z_TX_97_1_O" hidden="1">DICCIONARIO!$E$417</definedName>
    <definedName name="Z_TX_97_2_O" hidden="1">DICCIONARIO!$E$418</definedName>
    <definedName name="Z_TX_98_O" hidden="1">DICCIONARIO!$E$419</definedName>
    <definedName name="Z_TX_99_1_O" hidden="1">DICCIONARIO!$E$420</definedName>
    <definedName name="Z_TX_99_2_O" hidden="1">DICCIONARIO!$E$421</definedName>
    <definedName name="Z_VF_00_O" hidden="1">DICCIONARIO!$E$101</definedName>
    <definedName name="Z_VF_01_O" hidden="1">DICCIONARIO!$E$102</definedName>
    <definedName name="Z_VF_02_O" hidden="1">DICCIONARIO!$E$103</definedName>
    <definedName name="ZZ_TX_00_0_S" hidden="1">DICCIONARIO!$F$237</definedName>
    <definedName name="ZZ_TX_00_V_D" hidden="1">DICCIONARIO!$K$236</definedName>
    <definedName name="ZZ_TX_00_V_E" hidden="1">DICCIONARIO!$G$236</definedName>
    <definedName name="ZZ_TX_00_V_F" hidden="1">DICCIONARIO!$H$236</definedName>
    <definedName name="ZZ_TX_00_V_I" hidden="1">DICCIONARIO!$J$236</definedName>
    <definedName name="ZZ_TX_00_V_P" hidden="1">DICCIONARIO!$I$236</definedName>
    <definedName name="ZZ_TX_00_V_S" hidden="1">DICCIONARIO!$F$236</definedName>
    <definedName name="ZZ_TX_00_V_ZH" hidden="1">DICCIONARIO!$L$236</definedName>
  </definedNames>
  <calcPr calcId="191029" iterate="1" iterateCount="100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41" i="1" l="1"/>
  <c r="R40" i="1"/>
  <c r="R39" i="1"/>
  <c r="K41" i="1"/>
  <c r="L41" i="1"/>
  <c r="M41" i="1"/>
  <c r="N41" i="1"/>
  <c r="O41" i="1"/>
  <c r="P41" i="1"/>
  <c r="C41" i="1"/>
  <c r="D41" i="1"/>
  <c r="E41" i="1"/>
  <c r="F41" i="1"/>
  <c r="G41" i="1"/>
  <c r="H41" i="1"/>
  <c r="I41" i="1"/>
  <c r="J41" i="1"/>
  <c r="M429" i="35"/>
  <c r="E429" i="35"/>
  <c r="Y50" i="27"/>
  <c r="Y49" i="27"/>
  <c r="Y48" i="27"/>
  <c r="Y47" i="27"/>
  <c r="Y46" i="27"/>
  <c r="Y45" i="27"/>
  <c r="Y44" i="27"/>
  <c r="Y43" i="27"/>
  <c r="Y42" i="27"/>
  <c r="Y41" i="27"/>
  <c r="Y40" i="27"/>
  <c r="Y39" i="27"/>
  <c r="AB1" i="12"/>
  <c r="AK3" i="30"/>
  <c r="AK3" i="29"/>
  <c r="AK3" i="23"/>
  <c r="AK3" i="17"/>
  <c r="AK3" i="32"/>
  <c r="AK3" i="14"/>
  <c r="B1" i="52"/>
  <c r="A6" i="30"/>
  <c r="B6" i="30"/>
  <c r="A6" i="29"/>
  <c r="B6" i="29"/>
  <c r="C6" i="29" s="1"/>
  <c r="A6" i="23"/>
  <c r="B6" i="23"/>
  <c r="H1" i="23"/>
  <c r="A6" i="17"/>
  <c r="A6" i="32"/>
  <c r="B6" i="32"/>
  <c r="C6" i="32" s="1"/>
  <c r="D6" i="32"/>
  <c r="E6" i="32"/>
  <c r="H1" i="32"/>
  <c r="A6" i="14"/>
  <c r="B6" i="14"/>
  <c r="C6" i="14" s="1"/>
  <c r="D6" i="14"/>
  <c r="E6" i="14"/>
  <c r="C27" i="35"/>
  <c r="C23" i="35"/>
  <c r="C19" i="35"/>
  <c r="H7" i="35"/>
  <c r="L5" i="35"/>
  <c r="H5" i="35"/>
  <c r="Y50" i="35"/>
  <c r="Y49" i="35"/>
  <c r="Y48" i="35"/>
  <c r="Y47" i="35"/>
  <c r="Y46" i="35"/>
  <c r="Y45" i="35"/>
  <c r="Y44" i="35"/>
  <c r="Y43" i="35"/>
  <c r="Y42" i="35"/>
  <c r="Y41" i="35"/>
  <c r="Y40" i="35"/>
  <c r="Y39" i="35"/>
  <c r="J39" i="35"/>
  <c r="I39" i="35"/>
  <c r="B27" i="35"/>
  <c r="B25" i="35"/>
  <c r="B23" i="35"/>
  <c r="B21" i="35"/>
  <c r="B19" i="35"/>
  <c r="L29" i="35"/>
  <c r="Q9" i="35"/>
  <c r="AK3" i="47"/>
  <c r="AK3" i="44"/>
  <c r="A6" i="47"/>
  <c r="A6" i="44"/>
  <c r="C6" i="44"/>
  <c r="AC3" i="46"/>
  <c r="AC3" i="35" l="1"/>
  <c r="S3" i="35"/>
  <c r="W29" i="35"/>
  <c r="AB1" i="35"/>
  <c r="C25" i="35"/>
  <c r="C21" i="35"/>
  <c r="C17" i="35"/>
  <c r="S68" i="35"/>
  <c r="S69" i="35"/>
  <c r="S70" i="35"/>
  <c r="S71" i="35"/>
  <c r="S72" i="35"/>
  <c r="S73" i="35"/>
  <c r="S74" i="35"/>
  <c r="S75" i="35"/>
  <c r="S76" i="35"/>
  <c r="S77" i="35"/>
  <c r="S67" i="35"/>
  <c r="S65" i="35"/>
  <c r="S66" i="35"/>
  <c r="S61" i="35"/>
  <c r="S62" i="35"/>
  <c r="S63" i="35"/>
  <c r="S64" i="35"/>
  <c r="S15" i="35"/>
  <c r="S17" i="35"/>
  <c r="S19" i="35"/>
  <c r="S22" i="35"/>
  <c r="S29" i="35"/>
  <c r="S30" i="35"/>
  <c r="S31" i="35"/>
  <c r="S32" i="35"/>
  <c r="S33" i="35"/>
  <c r="S34" i="35"/>
  <c r="S35" i="35"/>
  <c r="S36" i="35"/>
  <c r="S37" i="35"/>
  <c r="S38" i="35"/>
  <c r="S39" i="35"/>
  <c r="S40" i="35"/>
  <c r="S41" i="35"/>
  <c r="S42" i="35"/>
  <c r="S43" i="35"/>
  <c r="S44" i="35"/>
  <c r="S45" i="35"/>
  <c r="S46" i="35"/>
  <c r="S47" i="35"/>
  <c r="S48" i="35"/>
  <c r="S49" i="35"/>
  <c r="S50" i="35"/>
  <c r="S51" i="35"/>
  <c r="S52" i="35"/>
  <c r="S53" i="35"/>
  <c r="S54" i="35"/>
  <c r="S55" i="35"/>
  <c r="S56" i="35"/>
  <c r="S57" i="35"/>
  <c r="S58" i="35"/>
  <c r="S59" i="35"/>
  <c r="S60" i="35"/>
  <c r="S4" i="35"/>
  <c r="S5" i="35"/>
  <c r="S6" i="35"/>
  <c r="S7" i="35"/>
  <c r="S8" i="35"/>
  <c r="S9" i="35"/>
  <c r="S10" i="35"/>
  <c r="S11" i="35"/>
  <c r="S12" i="35"/>
  <c r="S13" i="35"/>
  <c r="S14" i="35"/>
  <c r="S16" i="35"/>
  <c r="S18" i="35"/>
  <c r="S20" i="35"/>
  <c r="S21" i="35"/>
  <c r="S23" i="35"/>
  <c r="S24" i="35"/>
  <c r="S25" i="35"/>
  <c r="S26" i="35"/>
  <c r="S27" i="35"/>
  <c r="S28" i="35"/>
  <c r="T78" i="35"/>
  <c r="AC8" i="35"/>
  <c r="AC10" i="35"/>
  <c r="AC11" i="35"/>
  <c r="AC12" i="35"/>
  <c r="AC13" i="35"/>
  <c r="AC14" i="35"/>
  <c r="AC15" i="35"/>
  <c r="AC16" i="35"/>
  <c r="AC17" i="35"/>
  <c r="AC18" i="35"/>
  <c r="AC19" i="35"/>
  <c r="AC20" i="35"/>
  <c r="AC21" i="35"/>
  <c r="AC23" i="35"/>
  <c r="AC25" i="35"/>
  <c r="AC27" i="35"/>
  <c r="AC30" i="35"/>
  <c r="AC32" i="35"/>
  <c r="AC34" i="35"/>
  <c r="AC36" i="35"/>
  <c r="AC38" i="35"/>
  <c r="AC22" i="35"/>
  <c r="AC24" i="35"/>
  <c r="AC26" i="35"/>
  <c r="AC40" i="35"/>
  <c r="AC42" i="35"/>
  <c r="AC60" i="35"/>
  <c r="AC64" i="35"/>
  <c r="AC66" i="35"/>
  <c r="AC68" i="35"/>
  <c r="AC70" i="35"/>
  <c r="AC72" i="35"/>
  <c r="AC74" i="35"/>
  <c r="AC76" i="35"/>
  <c r="AC28" i="35"/>
  <c r="AC29" i="35"/>
  <c r="AC31" i="35"/>
  <c r="AC33" i="35"/>
  <c r="AC35" i="35"/>
  <c r="AC37" i="35"/>
  <c r="AC39" i="35"/>
  <c r="AC41" i="35"/>
  <c r="AC43" i="35"/>
  <c r="AC58" i="35"/>
  <c r="AC59" i="35"/>
  <c r="AC61" i="35"/>
  <c r="AC63" i="35"/>
  <c r="AC65" i="35"/>
  <c r="AC67" i="35"/>
  <c r="AC71" i="35"/>
  <c r="AC73" i="35"/>
  <c r="AC77" i="35"/>
  <c r="AC9" i="35"/>
  <c r="AC44" i="35"/>
  <c r="AC45" i="35"/>
  <c r="AC46" i="35"/>
  <c r="AC47" i="35"/>
  <c r="AC48" i="35"/>
  <c r="AC49" i="35"/>
  <c r="AC50" i="35"/>
  <c r="AC51" i="35"/>
  <c r="AC52" i="35"/>
  <c r="AC53" i="35"/>
  <c r="AC54" i="35"/>
  <c r="AC55" i="35"/>
  <c r="AC56" i="35"/>
  <c r="AC57" i="35"/>
  <c r="AC62" i="35"/>
  <c r="AC69" i="35"/>
  <c r="AC75" i="35"/>
  <c r="AC4" i="35"/>
  <c r="AC5" i="35"/>
  <c r="AC6" i="35"/>
  <c r="AC7" i="35"/>
  <c r="AE3" i="35" l="1"/>
  <c r="J39" i="46"/>
  <c r="I39" i="46"/>
  <c r="V4" i="28" l="1"/>
  <c r="H1" i="29" l="1"/>
  <c r="H1" i="47" l="1"/>
  <c r="H1" i="44"/>
  <c r="H1" i="30"/>
  <c r="H1" i="17"/>
  <c r="AE2" i="32"/>
  <c r="AD2" i="32"/>
  <c r="AC2" i="32"/>
  <c r="AB2" i="32"/>
  <c r="AA2" i="32"/>
  <c r="X46" i="12"/>
  <c r="K46" i="12"/>
  <c r="S30" i="1"/>
  <c r="AA78" i="35"/>
  <c r="B3" i="52" l="1"/>
  <c r="U89" i="35"/>
  <c r="B4" i="32"/>
  <c r="AE51" i="35"/>
  <c r="B4" i="44"/>
  <c r="B4" i="30"/>
  <c r="B4" i="29"/>
  <c r="B4" i="17"/>
  <c r="B4" i="23"/>
  <c r="J46" i="12" l="1"/>
  <c r="G46" i="12" l="1"/>
  <c r="AE75" i="35" l="1"/>
  <c r="AE57" i="35"/>
  <c r="AE67" i="35"/>
  <c r="AE66" i="35"/>
  <c r="AE77" i="35"/>
  <c r="AE74" i="35"/>
  <c r="AE63" i="35"/>
  <c r="AE53" i="35"/>
  <c r="AE62" i="35"/>
  <c r="AE64" i="35"/>
  <c r="AE58" i="35"/>
  <c r="AE52" i="35"/>
  <c r="AE70" i="35"/>
  <c r="AE65" i="35"/>
  <c r="AE68" i="35"/>
  <c r="AE61" i="35"/>
  <c r="AE71" i="35"/>
  <c r="AE72" i="35"/>
  <c r="AE76" i="35"/>
  <c r="AE69" i="35"/>
  <c r="AE56" i="35"/>
  <c r="AE59" i="35"/>
  <c r="AE60" i="35"/>
  <c r="AE54" i="35"/>
  <c r="AE73" i="35"/>
  <c r="AE55" i="35"/>
  <c r="AA1" i="47" l="1"/>
  <c r="AC1" i="47" s="1"/>
  <c r="M23" i="12"/>
  <c r="S78" i="35" l="1"/>
  <c r="E1" i="35" l="1"/>
  <c r="E2" i="35" s="1"/>
  <c r="AF4" i="35" l="1" a="1"/>
  <c r="AF6" i="35" a="1"/>
  <c r="AF7" i="35" a="1"/>
  <c r="AF9" i="35" a="1"/>
  <c r="AF11" i="35" a="1"/>
  <c r="AF13" i="35" a="1"/>
  <c r="AF19" i="35" a="1"/>
  <c r="AF21" i="35" a="1"/>
  <c r="AF27" i="35" a="1"/>
  <c r="AF35" i="35" a="1"/>
  <c r="AF40" i="35" a="1"/>
  <c r="AF46" i="35" a="1"/>
  <c r="AF52" i="35" a="1"/>
  <c r="AF58" i="35" a="1"/>
  <c r="AF63" i="35" a="1"/>
  <c r="AF70" i="35" a="1"/>
  <c r="AF71" i="35" a="1"/>
  <c r="AF72" i="35" a="1"/>
  <c r="AF73" i="35" a="1"/>
  <c r="AF74" i="35" a="1"/>
  <c r="AF75" i="35" a="1"/>
  <c r="AF76" i="35" a="1"/>
  <c r="AF77" i="35" a="1"/>
  <c r="AF17" i="35" a="1"/>
  <c r="AF26" i="35" a="1"/>
  <c r="AF32" i="35" a="1"/>
  <c r="AF38" i="35" a="1"/>
  <c r="AF44" i="35" a="1"/>
  <c r="AF50" i="35" a="1"/>
  <c r="AF56" i="35" a="1"/>
  <c r="AF64" i="35" a="1"/>
  <c r="AF69" i="35" a="1"/>
  <c r="AF16" i="35" a="1"/>
  <c r="AF24" i="35" a="1"/>
  <c r="AF30" i="35" a="1"/>
  <c r="AF36" i="35" a="1"/>
  <c r="AF42" i="35" a="1"/>
  <c r="AF47" i="35" a="1"/>
  <c r="AF53" i="35" a="1"/>
  <c r="AF59" i="35" a="1"/>
  <c r="AF66" i="35" a="1"/>
  <c r="AF14" i="35" a="1"/>
  <c r="AF23" i="35" a="1"/>
  <c r="AF28" i="35" a="1"/>
  <c r="AF33" i="35" a="1"/>
  <c r="AF41" i="35" a="1"/>
  <c r="AF48" i="35" a="1"/>
  <c r="AF55" i="35" a="1"/>
  <c r="AF61" i="35" a="1"/>
  <c r="AF67" i="35" a="1"/>
  <c r="AF15" i="35" a="1"/>
  <c r="AF22" i="35" a="1"/>
  <c r="AF29" i="35" a="1"/>
  <c r="AF34" i="35" a="1"/>
  <c r="AF39" i="35" a="1"/>
  <c r="AF45" i="35" a="1"/>
  <c r="AF51" i="35" a="1"/>
  <c r="AF57" i="35" a="1"/>
  <c r="AF62" i="35" a="1"/>
  <c r="AF68" i="35" a="1"/>
  <c r="AF3" i="35" a="1"/>
  <c r="AF5" i="35" a="1"/>
  <c r="AF8" i="35" a="1"/>
  <c r="AF10" i="35" a="1"/>
  <c r="AF12" i="35" a="1"/>
  <c r="AF18" i="35" a="1"/>
  <c r="AF20" i="35" a="1"/>
  <c r="AF25" i="35" a="1"/>
  <c r="AF31" i="35" a="1"/>
  <c r="AF37" i="35" a="1"/>
  <c r="AF43" i="35" a="1"/>
  <c r="AF49" i="35" a="1"/>
  <c r="AF54" i="35" a="1"/>
  <c r="AF60" i="35" a="1"/>
  <c r="AF65" i="35" a="1"/>
  <c r="U78" i="35" l="1"/>
  <c r="B12" i="46"/>
  <c r="AE24" i="35" l="1"/>
  <c r="AE49" i="35"/>
  <c r="AE20" i="35"/>
  <c r="AE22" i="35"/>
  <c r="AE21" i="35"/>
  <c r="AE19" i="35"/>
  <c r="AE46" i="35"/>
  <c r="AE42" i="35"/>
  <c r="AE44" i="35"/>
  <c r="AE45" i="35"/>
  <c r="AE43" i="35"/>
  <c r="AE40" i="35"/>
  <c r="AE26" i="35"/>
  <c r="AE25" i="35"/>
  <c r="AE23" i="35"/>
  <c r="AE30" i="35"/>
  <c r="AE27" i="35"/>
  <c r="AE28" i="35"/>
  <c r="AE29" i="35"/>
  <c r="AE41" i="35"/>
  <c r="AE47" i="35"/>
  <c r="AE14" i="35"/>
  <c r="AE13" i="35"/>
  <c r="AE15" i="35"/>
  <c r="AE10" i="35"/>
  <c r="AE9" i="35"/>
  <c r="AE8" i="35"/>
  <c r="AE36" i="35"/>
  <c r="AE38" i="35"/>
  <c r="AE31" i="35"/>
  <c r="AE32" i="35"/>
  <c r="AE33" i="35"/>
  <c r="AE34" i="35"/>
  <c r="AE35" i="35"/>
  <c r="AE37" i="35"/>
  <c r="AE50" i="35"/>
  <c r="AE5" i="35"/>
  <c r="AE48" i="35"/>
  <c r="AE6" i="35" l="1"/>
  <c r="AE39" i="35"/>
  <c r="AE18" i="35"/>
  <c r="AE11" i="35"/>
  <c r="AE17" i="35"/>
  <c r="AE16" i="35"/>
  <c r="AE12" i="35"/>
  <c r="AE7" i="35"/>
  <c r="AE4" i="35"/>
  <c r="AD3" i="35" l="1"/>
  <c r="AD12" i="35"/>
  <c r="AD11" i="35"/>
  <c r="AD4" i="35"/>
  <c r="AD7" i="35"/>
  <c r="AD18" i="35"/>
  <c r="AD16" i="35"/>
  <c r="AD17" i="35"/>
  <c r="AD6" i="35"/>
  <c r="AD24" i="35"/>
  <c r="AD39" i="35"/>
  <c r="AD60" i="35"/>
  <c r="AD63" i="35"/>
  <c r="AD65" i="35"/>
  <c r="AD66" i="35"/>
  <c r="AD75" i="35"/>
  <c r="AD54" i="35"/>
  <c r="AD69" i="35"/>
  <c r="AD72" i="35"/>
  <c r="AD62" i="35"/>
  <c r="AD52" i="35"/>
  <c r="AD51" i="35"/>
  <c r="AD68" i="35"/>
  <c r="AD58" i="35"/>
  <c r="AD73" i="35"/>
  <c r="AD76" i="35"/>
  <c r="AD57" i="35"/>
  <c r="AD53" i="35"/>
  <c r="AD70" i="35"/>
  <c r="AD64" i="35"/>
  <c r="AD77" i="35"/>
  <c r="AD59" i="35"/>
  <c r="AD74" i="35"/>
  <c r="AD55" i="35"/>
  <c r="AD71" i="35"/>
  <c r="AD56" i="35"/>
  <c r="AD67" i="35"/>
  <c r="AD61" i="35"/>
  <c r="AD22" i="35"/>
  <c r="AD42" i="35"/>
  <c r="AD43" i="35"/>
  <c r="AD48" i="35"/>
  <c r="AD20" i="35"/>
  <c r="AD49" i="35"/>
  <c r="AD5" i="35"/>
  <c r="AD34" i="35"/>
  <c r="AD32" i="35"/>
  <c r="AD31" i="35"/>
  <c r="AD36" i="35"/>
  <c r="AD9" i="35"/>
  <c r="AD10" i="35"/>
  <c r="AD15" i="35"/>
  <c r="AD13" i="35"/>
  <c r="AD14" i="35"/>
  <c r="AD21" i="35"/>
  <c r="AD44" i="35"/>
  <c r="AD50" i="35"/>
  <c r="AD33" i="35"/>
  <c r="AD47" i="35"/>
  <c r="AD41" i="35"/>
  <c r="AD29" i="35"/>
  <c r="AD27" i="35"/>
  <c r="AD30" i="35"/>
  <c r="AD25" i="35"/>
  <c r="AD40" i="35"/>
  <c r="AD45" i="35"/>
  <c r="AD46" i="35"/>
  <c r="AD19" i="35"/>
  <c r="AD35" i="35"/>
  <c r="AD37" i="35"/>
  <c r="AD38" i="35"/>
  <c r="AD23" i="35"/>
  <c r="AD28" i="35"/>
  <c r="AD26" i="35"/>
  <c r="AD8" i="35"/>
  <c r="H1" i="1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<sst xmlns="http://schemas.openxmlformats.org/spreadsheetml/2006/main" count="6924" uniqueCount="4317">
  <si>
    <t>Universidad de Cádiz</t>
  </si>
  <si>
    <t>LEER CON ATENCIÓN</t>
  </si>
  <si>
    <t>.</t>
  </si>
  <si>
    <t>Código</t>
  </si>
  <si>
    <t>Tipo Numeración</t>
  </si>
  <si>
    <t>OM</t>
  </si>
  <si>
    <t>abc</t>
  </si>
  <si>
    <t>VF</t>
  </si>
  <si>
    <t>ABCD</t>
  </si>
  <si>
    <t>Emparejar</t>
  </si>
  <si>
    <t>true</t>
  </si>
  <si>
    <t>Respuesta Corta</t>
  </si>
  <si>
    <t>RC</t>
  </si>
  <si>
    <t>iii</t>
  </si>
  <si>
    <t>false</t>
  </si>
  <si>
    <t>Palabra Perdida</t>
  </si>
  <si>
    <t>PP</t>
  </si>
  <si>
    <t>IIII</t>
  </si>
  <si>
    <t>none</t>
  </si>
  <si>
    <t>Pregunta Actual a Exportar</t>
  </si>
  <si>
    <t>Este número se incrementará para generar el archivo con TODAS las preguntas.</t>
  </si>
  <si>
    <t>Enunciado</t>
  </si>
  <si>
    <t>Nombre de la pregunta</t>
  </si>
  <si>
    <t>Nº Inicial Pr</t>
  </si>
  <si>
    <t>Cambio</t>
  </si>
  <si>
    <t>Diferen</t>
  </si>
  <si>
    <t>Formulario</t>
  </si>
  <si>
    <t>O2</t>
  </si>
  <si>
    <t>(una respuesta)</t>
  </si>
  <si>
    <t>(varias respuestas)</t>
  </si>
  <si>
    <t>Nombre  Tipos de Cuestionaros:</t>
  </si>
  <si>
    <t>Esta Aplicación ha sido desarrollada, en la primera versión, por:</t>
  </si>
  <si>
    <t>CONCATENAR</t>
  </si>
  <si>
    <t>SUPERÍNDICE</t>
  </si>
  <si>
    <t>SUBÍNDICE</t>
  </si>
  <si>
    <t>FÓRMULA</t>
  </si>
  <si>
    <t>LISTA DESPLEGABLE CATEGORÍAS</t>
  </si>
  <si>
    <t>FastTest PlugIn</t>
  </si>
  <si>
    <t xml:space="preserve"> </t>
  </si>
  <si>
    <t>FORMULARIO</t>
  </si>
  <si>
    <t>fasttestplugin@gmail.com</t>
  </si>
  <si>
    <t>ESPAÑOL</t>
  </si>
  <si>
    <t>DATOS GENERALES</t>
  </si>
  <si>
    <t>,</t>
  </si>
  <si>
    <t>©</t>
  </si>
  <si>
    <t>USAR DATOS VARIABLES</t>
  </si>
  <si>
    <t>GENERAL DATA</t>
  </si>
  <si>
    <t>Description</t>
  </si>
  <si>
    <t>Question name</t>
  </si>
  <si>
    <t>?</t>
  </si>
  <si>
    <t>Feedback</t>
  </si>
  <si>
    <t>FORMULARIO EMPAREJAR</t>
  </si>
  <si>
    <t>MATCHING QUESTION FORM</t>
  </si>
  <si>
    <t>FORMULARIO RESPUESTA CORTA</t>
  </si>
  <si>
    <t>SHORT ANSWER QUESTION FORM</t>
  </si>
  <si>
    <t>FORMULARIO PALABRA PERDIDA</t>
  </si>
  <si>
    <t>LOST WORD QUESTION FORM</t>
  </si>
  <si>
    <t>DADOS GERAIS</t>
  </si>
  <si>
    <t>FORMULÁRIO DE PAR</t>
  </si>
  <si>
    <t>FORMULÁRIO DE RESPOSTA CURTA</t>
  </si>
  <si>
    <t>FORMULAIRE DE MOT PERDU</t>
  </si>
  <si>
    <t>FORMA DE PALAVRA PERDIDA</t>
  </si>
  <si>
    <t>DG</t>
  </si>
  <si>
    <t>ML</t>
  </si>
  <si>
    <t>EM</t>
  </si>
  <si>
    <t>BP</t>
  </si>
  <si>
    <t xml:space="preserve">Pareja </t>
  </si>
  <si>
    <t>MS</t>
  </si>
  <si>
    <t>MENÚ SUPERIOR</t>
  </si>
  <si>
    <t>SALTO LÍNEA</t>
  </si>
  <si>
    <t>Z_</t>
  </si>
  <si>
    <t>SUPERSCRIPT</t>
  </si>
  <si>
    <t>SUBSCRIPT</t>
  </si>
  <si>
    <t>LINE BREAK</t>
  </si>
  <si>
    <t>CONCATENATE</t>
  </si>
  <si>
    <t>USE VARIABLE DATA</t>
  </si>
  <si>
    <t>NEGRITA</t>
  </si>
  <si>
    <t>ESPACIOS (+1)</t>
  </si>
  <si>
    <t>BOLD FONT</t>
  </si>
  <si>
    <t>FORMULE</t>
  </si>
  <si>
    <t>SURVEILLER</t>
  </si>
  <si>
    <t>INDICE</t>
  </si>
  <si>
    <t>ESPACES (+1)</t>
  </si>
  <si>
    <t>UTILISER DES DONNÉES VARIABLES</t>
  </si>
  <si>
    <t>SUBSCRITO</t>
  </si>
  <si>
    <t>PULAR LINHA</t>
  </si>
  <si>
    <t>NEGRITO</t>
  </si>
  <si>
    <t>ESPAÇOS (+1)</t>
  </si>
  <si>
    <t>LISTA DE CATEGORIAS DEIXADA CAIR</t>
  </si>
  <si>
    <t>USE DADOS VARIÁVEIS</t>
  </si>
  <si>
    <t>FORMULA</t>
  </si>
  <si>
    <t>SOVRINTENDERE</t>
  </si>
  <si>
    <t>ABBONAMENTO</t>
  </si>
  <si>
    <t>CONCATENARE</t>
  </si>
  <si>
    <t>SPAZI (+1)</t>
  </si>
  <si>
    <t>ELENCO DELLE CATEGORIE ELIMINATE</t>
  </si>
  <si>
    <t>USA DATI VARIABILI</t>
  </si>
  <si>
    <t>00</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</si>
  <si>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</si>
  <si>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</si>
  <si>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</si>
  <si>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</si>
  <si>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</si>
  <si>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</si>
  <si>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</si>
  <si>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</si>
  <si>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</si>
  <si>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</si>
  <si>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</si>
  <si>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</si>
  <si>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</si>
  <si>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</si>
  <si>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</si>
  <si>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</si>
  <si>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</si>
  <si>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</si>
  <si>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</si>
  <si>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</si>
  <si>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</si>
  <si>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</si>
  <si>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</si>
  <si>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</si>
  <si>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</si>
  <si>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</si>
  <si>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29</t>
  </si>
  <si>
    <t>30</t>
  </si>
  <si>
    <t>31</t>
  </si>
  <si>
    <t>32</t>
  </si>
  <si>
    <t>33</t>
  </si>
  <si>
    <t>34</t>
  </si>
  <si>
    <t>35</t>
  </si>
  <si>
    <t>36</t>
  </si>
  <si>
    <t>37</t>
  </si>
  <si>
    <t>38</t>
  </si>
  <si>
    <t>IMPORTAR DE LIBRO EXCEL</t>
  </si>
  <si>
    <t>EXPORTAR A LIBRO EXCEL</t>
  </si>
  <si>
    <t>EXPORTAR A TEXTO (doc/txt)</t>
  </si>
  <si>
    <t>Las respuestas se barajarán.</t>
  </si>
  <si>
    <t>Las respuestas NO se barajarán.</t>
  </si>
  <si>
    <t xml:space="preserve">Grupo </t>
  </si>
  <si>
    <t xml:space="preserve">Group </t>
  </si>
  <si>
    <t xml:space="preserve">Pair </t>
  </si>
  <si>
    <t xml:space="preserve">Palabra </t>
  </si>
  <si>
    <t xml:space="preserve">Word </t>
  </si>
  <si>
    <t>Tit_Categ</t>
  </si>
  <si>
    <t>Tit_Subcat</t>
  </si>
  <si>
    <t>Retroalim_GENERAL</t>
  </si>
  <si>
    <t>R_CORRECTA</t>
  </si>
  <si>
    <t>CONTRASEN_A</t>
  </si>
  <si>
    <t>R_Par_CORRECTA</t>
  </si>
  <si>
    <t>R_INCORRECTA</t>
  </si>
  <si>
    <t>PREF_PREGUNTA</t>
  </si>
  <si>
    <t>BARAJAR_R</t>
  </si>
  <si>
    <t>Des_Categ</t>
  </si>
  <si>
    <t>Des_Subcat</t>
  </si>
  <si>
    <t>PUNTUACION</t>
  </si>
  <si>
    <t>PENALIZACION</t>
  </si>
  <si>
    <t>Oculto</t>
  </si>
  <si>
    <t>??</t>
  </si>
  <si>
    <t>FORM</t>
  </si>
  <si>
    <t>Tipo Pregunta</t>
  </si>
  <si>
    <t>Enunciado de la pregunta</t>
  </si>
  <si>
    <t>CATEGORY Title</t>
  </si>
  <si>
    <t>Título SUBCATEGORÍA</t>
  </si>
  <si>
    <t>SUBCATEGORY Title</t>
  </si>
  <si>
    <t>Retroalimentación General</t>
  </si>
  <si>
    <t>Contraseña/Nº Identificación</t>
  </si>
  <si>
    <t>Retroalimentación Respuesta Correcta</t>
  </si>
  <si>
    <t>Retroalimentación Respuesta Parcialmente Correcta</t>
  </si>
  <si>
    <t>Retroalimentación Respuesta Incorrecta</t>
  </si>
  <si>
    <t>Prefijo de las preguntas (no más de 15 caracteres)</t>
  </si>
  <si>
    <t>Question prefix (no longer than 15 characters)</t>
  </si>
  <si>
    <t>Nº Inicial de pregunta a exportar</t>
  </si>
  <si>
    <t>Nº Final de pregunta a exportar</t>
  </si>
  <si>
    <t>Barajar respuestas en el cuestionario (SÍ= true)</t>
  </si>
  <si>
    <t>Descripción</t>
  </si>
  <si>
    <t>Points</t>
  </si>
  <si>
    <t>Hidden</t>
  </si>
  <si>
    <t>QUESTION DATABASE</t>
  </si>
  <si>
    <t>IMPORT FROM EXCEL BOOK</t>
  </si>
  <si>
    <t>EXPORT TO EXCEL BOOK</t>
  </si>
  <si>
    <t>EXPORT TO GAME</t>
  </si>
  <si>
    <t>Nº Inicial del Banco de Preguntas</t>
  </si>
  <si>
    <t>Puntos</t>
  </si>
  <si>
    <t>NUMERAR_R</t>
  </si>
  <si>
    <t>EXPORTAR A JUEGO</t>
  </si>
  <si>
    <t>EXPORT TO TEXT FILE (doc/txt)</t>
  </si>
  <si>
    <t>Answer</t>
  </si>
  <si>
    <t>Respuesta</t>
  </si>
  <si>
    <t>Missing Word</t>
  </si>
  <si>
    <t>Short Answer</t>
  </si>
  <si>
    <t>Wrong Answer Feedback</t>
  </si>
  <si>
    <t>Partially Wrong Answer Feedback</t>
  </si>
  <si>
    <t>Password/ ID Number</t>
  </si>
  <si>
    <t>General Feedback</t>
  </si>
  <si>
    <t>Question Type</t>
  </si>
  <si>
    <t>Saved questions range</t>
  </si>
  <si>
    <t>The answers will be shuffled.</t>
  </si>
  <si>
    <t>Answers will NOT be shuffled.</t>
  </si>
  <si>
    <t>(several answers)</t>
  </si>
  <si>
    <t>MEILLEUR MENU</t>
  </si>
  <si>
    <t>DONNÉES GÉNÉRALES</t>
  </si>
  <si>
    <t>Type de question</t>
  </si>
  <si>
    <t>Titre SOUS-CATÉGORIE</t>
  </si>
  <si>
    <t>Commentaires généraux</t>
  </si>
  <si>
    <t>Commentaires Réponse correcte</t>
  </si>
  <si>
    <t>Commentaires Réponse partiellement correcte</t>
  </si>
  <si>
    <t>Commentaires Réponses incorrectes</t>
  </si>
  <si>
    <t>Préfixe de question (pas plus de 15 caractères)</t>
  </si>
  <si>
    <t>Numéro initial de question à exporter</t>
  </si>
  <si>
    <t>Numéro final de question à exporter</t>
  </si>
  <si>
    <t>Gamme de questions stockées</t>
  </si>
  <si>
    <t>Caché</t>
  </si>
  <si>
    <t>FORME</t>
  </si>
  <si>
    <t>IMPORT D'UN LIVRE EXCEL</t>
  </si>
  <si>
    <t>EXPORTATION VERS UN LIVRE EXCEL</t>
  </si>
  <si>
    <t>EXPORTATION AU JEU</t>
  </si>
  <si>
    <t>Les réponses seront mélangées.</t>
  </si>
  <si>
    <t>Les réponses ne seront PAS mélangées.</t>
  </si>
  <si>
    <t>(une réponse)</t>
  </si>
  <si>
    <t>(plusieurs réponses)</t>
  </si>
  <si>
    <t>Question No.</t>
  </si>
  <si>
    <t>Nom de la question</t>
  </si>
  <si>
    <t>Énoncé de question</t>
  </si>
  <si>
    <t>MIGLIOR MENU</t>
  </si>
  <si>
    <t>DATI GENERALI</t>
  </si>
  <si>
    <t>tipo di domanda</t>
  </si>
  <si>
    <t>Titolo CATEGORY</t>
  </si>
  <si>
    <t>Feedback generale</t>
  </si>
  <si>
    <t>Risposta corretta del feedback</t>
  </si>
  <si>
    <t>Risposta parzialmente corretta</t>
  </si>
  <si>
    <t>Feedback Risposte errate</t>
  </si>
  <si>
    <t>Prefisso domanda (non più di 15 caratteri)</t>
  </si>
  <si>
    <t>Numero iniziale di domande da esportare</t>
  </si>
  <si>
    <t>Numero finale di domande da esportare</t>
  </si>
  <si>
    <t>Risposte casuali nel questionario (YES = true)</t>
  </si>
  <si>
    <t>Tipo di numerazione delle risposte (NONE = nessuno)</t>
  </si>
  <si>
    <t>Gamma di domande memorizzate</t>
  </si>
  <si>
    <t>Descrizione</t>
  </si>
  <si>
    <t>Punti</t>
  </si>
  <si>
    <t>Nascosto</t>
  </si>
  <si>
    <t>MODULO</t>
  </si>
  <si>
    <t>DOMANDA BANCA</t>
  </si>
  <si>
    <t>IMPORTA DA EXCEL BOOK</t>
  </si>
  <si>
    <t>ESPORTA A EXCEL BOOK</t>
  </si>
  <si>
    <t>ESPORTA NEL GIOCO</t>
  </si>
  <si>
    <t>Le risposte verranno mescolate.</t>
  </si>
  <si>
    <t>Le risposte NON verranno mescolate.</t>
  </si>
  <si>
    <t>(una domanda)</t>
  </si>
  <si>
    <t>(diverse risposte)</t>
  </si>
  <si>
    <t>Digitare num.</t>
  </si>
  <si>
    <t>Nome della domanda</t>
  </si>
  <si>
    <t>Dichiarazione di domanda</t>
  </si>
  <si>
    <t>Risposta</t>
  </si>
  <si>
    <t>MODULO DI COPPIA</t>
  </si>
  <si>
    <t>MODULO DI RISPOSTA BREVE</t>
  </si>
  <si>
    <t>Necessario per abbinare la risposta maiuscola (YES = 1)</t>
  </si>
  <si>
    <t>FORMA DI PAROLE PERSE</t>
  </si>
  <si>
    <t>MELHOR MENU</t>
  </si>
  <si>
    <t>Tipo de pergunta</t>
  </si>
  <si>
    <t>Título CATEGORIA</t>
  </si>
  <si>
    <t>Feedback Geral</t>
  </si>
  <si>
    <t>Resposta correta do feedback</t>
  </si>
  <si>
    <t>Feedback Resposta parcialmente correta</t>
  </si>
  <si>
    <t>Feedback Respostas incorretas</t>
  </si>
  <si>
    <t>Prefixo da pergunta (não mais do que 15 caracteres)</t>
  </si>
  <si>
    <t>Número inicial de perguntas para exportar</t>
  </si>
  <si>
    <t>Número final da pergunta para exportar</t>
  </si>
  <si>
    <t>Tipo de numeração de resposta (NENHUM = nenhum)</t>
  </si>
  <si>
    <t>Gama de perguntas armazenadas</t>
  </si>
  <si>
    <t>Descrição</t>
  </si>
  <si>
    <t>Pontos</t>
  </si>
  <si>
    <t>Escondido</t>
  </si>
  <si>
    <t>FORMATO</t>
  </si>
  <si>
    <t>QUESTION BANK</t>
  </si>
  <si>
    <t>IMPORTAR DO EXCEL BOOK</t>
  </si>
  <si>
    <t>EXPORTAR PARA EXCEL BOOK</t>
  </si>
  <si>
    <t>EXPORTAR PARA O JOGO</t>
  </si>
  <si>
    <t>Jogo</t>
  </si>
  <si>
    <t>As respostas serão embaralhadas.</t>
  </si>
  <si>
    <t>As respostas NÃO serão embaralhadas.</t>
  </si>
  <si>
    <t>(uma resposta)</t>
  </si>
  <si>
    <t>(várias respostas)</t>
  </si>
  <si>
    <t>Digite num.</t>
  </si>
  <si>
    <t>Comentários</t>
  </si>
  <si>
    <t>Responda</t>
  </si>
  <si>
    <t>Necessário para corresponder à resposta em maiúsculas (SIM = 1)</t>
  </si>
  <si>
    <t>Perguntas Armazenadas</t>
  </si>
  <si>
    <t>CODES
SPÉCIAUX</t>
  </si>
  <si>
    <t>CÓDIGOS
ESPECIAIS</t>
  </si>
  <si>
    <t>CODICI
SPECIALI</t>
  </si>
  <si>
    <t>SALTA
LINEA</t>
  </si>
  <si>
    <t>EXPORTATION AU TEXTE (doc/txt)</t>
  </si>
  <si>
    <t>EXPORTAR PARA O TEXTO (doc/txt)</t>
  </si>
  <si>
    <t>ESPORTA IN TESTO (doc/txt)</t>
  </si>
  <si>
    <t xml:space="preserve">Título de la CATEGORÍA
Si quieres crear una CATEGORÍA para las preguntas. Si no, lo dejas en blanco y las preg. Puedes crear tu lista desplegable o escribir el nombre que quieras. </t>
  </si>
  <si>
    <t>CONTRASEÑA
Si introduces una contraseña o código, debes comunicarlo a los alumnos que van a rellenar el cuestionario.</t>
  </si>
  <si>
    <t>PREFIJO
Prefijo que tendrán todas las preguntas del cuestionario. Se numerarán correlativamente con ese prefijo y así te ayuda a tener las preguntas ordenadas. Si no quieres ningún prefijo, lo puedes dejar en blanco.</t>
  </si>
  <si>
    <t>Descripción de la CATEGORÍA
Si quieres escribir algo sobre la categoría, sólo es un comentario. Si no quieres escribir nada, lo puedes dejar en blanco.</t>
  </si>
  <si>
    <t>OCULTO 
Valor para visible y oculto, por defecto hay que poner 0.</t>
  </si>
  <si>
    <t>CATEGORY description
In case you want to add a note about the category. Leave blank otherwise.</t>
  </si>
  <si>
    <t xml:space="preserve">CACHÉ
Valeur pour visible et masqué, par défaut, vous devez mettre 0. </t>
  </si>
  <si>
    <t xml:space="preserve">ESCONDIDO
Valor para visível e oculto, por padrão você deve colocar 0. </t>
  </si>
  <si>
    <t xml:space="preserve">Descrição da SUBCATEGORIA
Se você quiser escrever algo sobre a categoria, é apenas um comentário. Se você não quiser escrever nada, pode deixar em branco. </t>
  </si>
  <si>
    <t xml:space="preserve">Descrição da CATEGORIA
Se você quiser escrever algo sobre a categoria, é apenas um comentário. Se você não quiser escrever nada, pode deixar em branco. </t>
  </si>
  <si>
    <t xml:space="preserve">LE MOT DE PASSE
Si vous entrez un mot de passe ou un code, vous devez le communiquer aux étudiants qui vont remplir le questionnaire. </t>
  </si>
  <si>
    <t xml:space="preserve">PREFIXO
Prefixo que terá todas as questões do questionário. Eles serão numerados correlativamente a esse prefixo e, portanto, ajuda você a ter as perguntas em ordem. Se você não quiser nenhum prefixo, pode deixá-lo em branco. </t>
  </si>
  <si>
    <t xml:space="preserve">Título de CATEGORIA
Se você deseja criar uma CATEGORIA para as questões. Caso contrário, deixe em branco e pergunte a eles. Você pode criar sua lista suspensa ou escrever o nome que desejar. </t>
  </si>
  <si>
    <t xml:space="preserve">SENHA
Se você inserir uma senha ou código, deverá comunicá-lo aos alunos que irão preencher o questionário. </t>
  </si>
  <si>
    <t xml:space="preserve">Titolo CATEGORY
Se vuoi creare una CATEGORIA per le domande. In caso contrario, lo lasci vuoto e chiedi loro. Puoi creare il tuo elenco a discesa o scrivere il nome che desideri. </t>
  </si>
  <si>
    <t xml:space="preserve">PREFISSO
Prefisso che avrà tutte le domande del questionario. Saranno numerati in modo correlato con quel prefisso e quindi ti aiuta ad avere le domande in ordine. Se non desideri alcun prefisso, puoi lasciarlo vuoto. </t>
  </si>
  <si>
    <t xml:space="preserve">Descrizione della CATEGORIA
Se vuoi scrivere qualcosa sulla categoria, è solo un commento. Se non vuoi scrivere nulla, puoi lasciarlo vuoto. </t>
  </si>
  <si>
    <t xml:space="preserve">Descrizione della SOTTOCATEGORIA
Se vuoi scrivere qualcosa sulla categoria, è solo un commento. Se non vuoi scrivere nulla, puoi lasciarlo vuoto. </t>
  </si>
  <si>
    <t xml:space="preserve">NASCOSTO
Valore per visibile e nascosto, per impostazione predefinita devi mettere 0. </t>
  </si>
  <si>
    <t>39</t>
  </si>
  <si>
    <t>ENGLISH</t>
  </si>
  <si>
    <t>FRANÇAIS</t>
  </si>
  <si>
    <t>ITALIEN</t>
  </si>
  <si>
    <t>PORTUGUÊS</t>
  </si>
  <si>
    <t>CÓDIGOS 
ESPECIALES</t>
  </si>
  <si>
    <t>DATOS 
GENERALES</t>
  </si>
  <si>
    <t>BANCO 
PREGUNTAS</t>
  </si>
  <si>
    <t>LIMPIAR 
DATOS</t>
  </si>
  <si>
    <t>GUARDAR 
PREGUNTAS</t>
  </si>
  <si>
    <t>BORRAR 
PREGUNTAS</t>
  </si>
  <si>
    <t>ERASE 
FIELDS</t>
  </si>
  <si>
    <t>DONNÉES 
GÉNÉRALES</t>
  </si>
  <si>
    <t>ENREGISTRER 
QUESTIONS</t>
  </si>
  <si>
    <t>SUPPRIMER 
QUESTIONS</t>
  </si>
  <si>
    <t>DADOS 
GERAIS</t>
  </si>
  <si>
    <t>PERGUNTAS 
DE BANCO</t>
  </si>
  <si>
    <t>LIMPAR 
DADOS</t>
  </si>
  <si>
    <t>SALVAR 
PERGUNTAS</t>
  </si>
  <si>
    <t>APAGAR 
PERGUNTAS</t>
  </si>
  <si>
    <t>DATI 
GENERALI</t>
  </si>
  <si>
    <t>DOMANDE 
BANCARIE</t>
  </si>
  <si>
    <t>DATI 
PULITI</t>
  </si>
  <si>
    <t>SALVA 
DOMANDE</t>
  </si>
  <si>
    <t>ELIMINA 
DOMANDE</t>
  </si>
  <si>
    <t>Preguntas Almacenadas</t>
  </si>
  <si>
    <t>Saved Questions</t>
  </si>
  <si>
    <t>Domande Memorizzate</t>
  </si>
  <si>
    <t>Right Answer</t>
  </si>
  <si>
    <t>Wrong Answer</t>
  </si>
  <si>
    <t>Bonne Réponse</t>
  </si>
  <si>
    <t>Retroalim.</t>
  </si>
  <si>
    <t>Retour d'inform.</t>
  </si>
  <si>
    <t>Mayúsculas</t>
  </si>
  <si>
    <t>Majuscules</t>
  </si>
  <si>
    <t>Maiúsculas</t>
  </si>
  <si>
    <t>Maiuscola</t>
  </si>
  <si>
    <t>AYUDA DATOS GENERALES</t>
  </si>
  <si>
    <t>AIDER DONNÉES GÉNÉRALES</t>
  </si>
  <si>
    <t>AJUDA DADOS GERAIS</t>
  </si>
  <si>
    <t>AIUTO DATI GENERALI</t>
  </si>
  <si>
    <t>AYUDA FORMULARIOS</t>
  </si>
  <si>
    <t>AIDER FORMULAIRE</t>
  </si>
  <si>
    <t>AJUDA FORMA</t>
  </si>
  <si>
    <t>AIUTO MODULO</t>
  </si>
  <si>
    <t>IN</t>
  </si>
  <si>
    <t>INICIO</t>
  </si>
  <si>
    <t>HOME</t>
  </si>
  <si>
    <t>MAISON</t>
  </si>
  <si>
    <t>CASA</t>
  </si>
  <si>
    <t>READ CAREFULLY</t>
  </si>
  <si>
    <t>Cadiz University</t>
  </si>
  <si>
    <t>LIRE ATTENTIVEMENT</t>
  </si>
  <si>
    <t>Université de Cadix</t>
  </si>
  <si>
    <t>LEIA CUIDADOSAMENTE</t>
  </si>
  <si>
    <t>Este Aplicativo foi desenvolvido, na primeira versão, por:</t>
  </si>
  <si>
    <t>Universidade de Cádiz</t>
  </si>
  <si>
    <t>LEGGI ATTENTAMENTE</t>
  </si>
  <si>
    <t>Questa Applicazione è stata sviluppata, nella prima versione, da:</t>
  </si>
  <si>
    <t>Università di Cadice</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</si>
  <si>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t>
  </si>
  <si>
    <t xml:space="preserve">1. Esta aplicação foi desenvolvida graças a um Projeto de Inovação em Ensino aprovado pela Unidade de Inovação em Ensino da Universidade de Cádiz.
2. O usuário final é o professor que deseja utilizar os QUESTIONÁRIOS da plataforma MOODLE. Também pode ser utilizado por qualquer pessoa que queira ter suas Dúvidas armazenadas no mesmo local e com pedido ou queira exportá-las para um documento TEXTO.
3. A ideia principal é facilitar a criação de um BANCO DE PERGUNTAS para os questionários, de modo que o usuário final deve verificar se as perguntas estão carregadas corretamente (pelo menos nas primeiras vezes) e se os dados foram preenchidos corretamente, como se você estivesse fazendo isso no Moodle.
    Se você clicar em cada um dos tipos listados abaixo, poderá ver tutoriais em vídeo sobre como eles são criados no MOODLE. </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</si>
  <si>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memorizzare le proprie domande nello stesso luogo e con ordine o desideri esportarle in un documento di TESTO.
3. L'idea principale è quella di facilitare la creazione di una BANCA DELLE DOMANDE per i questionari, quindi l'utente finale deve verificare che le domande siano caricate correttamente (almeno le prime volte) e che i dati siano stati inseriti correttamente, in quanto se lo facessi in Moodle.
    Se fai clic su ciascuno dei tipi elencati di seguito, sarai in grado di vedere tutorial video su come vengono creati in MOODLE .</t>
  </si>
  <si>
    <t>FORMULARIO VERDADERO FALSO</t>
  </si>
  <si>
    <t>VRAI</t>
  </si>
  <si>
    <t>FAUX</t>
  </si>
  <si>
    <t>VERDADEIRO</t>
  </si>
  <si>
    <t>VERO</t>
  </si>
  <si>
    <t>Respuesta Correcta</t>
  </si>
  <si>
    <t>Respuesta Incorrecta</t>
  </si>
  <si>
    <t>Pregunta Nº</t>
  </si>
  <si>
    <t>Question statement</t>
  </si>
  <si>
    <t>Nome da pregunta</t>
  </si>
  <si>
    <t>Declaração de pregunta</t>
  </si>
  <si>
    <t>N. Initial Banque Questions</t>
  </si>
  <si>
    <t>N. Inicial Banco Perguntas</t>
  </si>
  <si>
    <t>N. Iniziale Banca Domande</t>
  </si>
  <si>
    <t>Questão Nº</t>
  </si>
  <si>
    <t>Domanda N.</t>
  </si>
  <si>
    <t>Resposta Correta</t>
  </si>
  <si>
    <t>Risposta Corretta</t>
  </si>
  <si>
    <t>Mauvaise Réponse</t>
  </si>
  <si>
    <t>Resposta Incorreta</t>
  </si>
  <si>
    <t>Risposta Sbagliata</t>
  </si>
  <si>
    <t>H9</t>
  </si>
  <si>
    <t>H11</t>
  </si>
  <si>
    <t>P_01_1</t>
  </si>
  <si>
    <t>P_01_2</t>
  </si>
  <si>
    <t>RC_1</t>
  </si>
  <si>
    <t>P_RC_1</t>
  </si>
  <si>
    <t>R_RC_1</t>
  </si>
  <si>
    <t>MAYUSCULAS</t>
  </si>
  <si>
    <t>PP_01_1</t>
  </si>
  <si>
    <t>PP_01_2</t>
  </si>
  <si>
    <t>Enun_PP</t>
  </si>
  <si>
    <t>MENSAJES MACROS</t>
  </si>
  <si>
    <t>MACROS MESSAGES</t>
  </si>
  <si>
    <t>TX</t>
  </si>
  <si>
    <t>45</t>
  </si>
  <si>
    <t>46</t>
  </si>
  <si>
    <t>47</t>
  </si>
  <si>
    <t>48</t>
  </si>
  <si>
    <t>49</t>
  </si>
  <si>
    <t>50</t>
  </si>
  <si>
    <t>Las casillas en NARANJA no pueden estar vacías.
Rellena BIEN los datos antes de GUARDAR.</t>
  </si>
  <si>
    <t>Les cases en ORANGE ne peuvent pas être vides.
Remplissez BIEN les données avant de SAUVEGARDER.</t>
  </si>
  <si>
    <t>As caixas em LARANJA não podem estar vazias.
Preencha os dados BEM antes de SALVAR.</t>
  </si>
  <si>
    <t>Le caselle in ARANCIONE non possono essere vuote.
Compila BENE i dati prima di SALVARE.</t>
  </si>
  <si>
    <t>0</t>
  </si>
  <si>
    <t>04_2</t>
  </si>
  <si>
    <t>04_3</t>
  </si>
  <si>
    <t>04_1</t>
  </si>
  <si>
    <t xml:space="preserve">
BUSCA EL ARCHIVO Y CÓPIALO EN ESTE DIRECTORIO PARA PODER CONTINUAR.</t>
  </si>
  <si>
    <t xml:space="preserve">
LOOK FOR THE FILE AND COPY IT IN THIS DIRECTORY TO BE ABLE TO CONTINUE.</t>
  </si>
  <si>
    <t xml:space="preserve">
CERCA IL FILE E COPIA IN QUESTA DIRECTORY PER POTER CONTINUARE.</t>
  </si>
  <si>
    <t xml:space="preserve">
PROCURE O ARQUIVO E COPIE-O NESTE DIRETÓRIO PARA PODER CONTINUAR.</t>
  </si>
  <si>
    <t xml:space="preserve">
RECHERCHEZ LE FICHIER ET COPIEZ-LE DANS CE RÉPERTOIRE POUR POUVOIR CONTINUER.</t>
  </si>
  <si>
    <t>Ensuite, vous devez ouvrir le fichier dans lequel se trouvent les questions que vous souhaitez importer.</t>
  </si>
  <si>
    <t>Em seguida, você deve abrir o arquivo onde as perguntas que deseja importar estão localizadas.</t>
  </si>
  <si>
    <t>Successivamente è necessario aprire il file in cui si trovano le domande che si desidera importare.</t>
  </si>
  <si>
    <t>Write the URL of the image you want to insert.</t>
  </si>
  <si>
    <t xml:space="preserve"> Escreva o URL da imagem que deseja inserir.</t>
  </si>
  <si>
    <t xml:space="preserve"> Scrivi l'URL dell'immagine che desideri inserire.</t>
  </si>
  <si>
    <t xml:space="preserve"> Écrivez l'URL de l'image que vous souhaitez insérer.</t>
  </si>
  <si>
    <t>L'URL saisie n'est pas valide.
Assurez-vous d'insérer une URL correcte.</t>
  </si>
  <si>
    <t>L'URL inserito non è valido.
Assicurati di inserire un URL corretto.</t>
  </si>
  <si>
    <t>O URL inserido não é válido.
Certifique-se de inserir um URL adequado.</t>
  </si>
  <si>
    <t>The entered URL is not valid.
Make sure to insert a proper URL.</t>
  </si>
  <si>
    <t>Escreva a LARGURA que deseja que a imagem tenha.
Se você não souber o tamanho que deseja, pode deixar em branco, e a largura padrão da imagem será obtida, mas NÃO PODE SER ZERADA (0).</t>
  </si>
  <si>
    <t>Scrivi la LARGHEZZA che vuoi che l'immagine abbia.
Se non sai quale dimensione vuoi, puoi lasciarlo vuoto e verrà presa la larghezza predefinita dell'immagine, ma NON PUO 'ESSERE AZZERATA (0).</t>
  </si>
  <si>
    <t>Escribe la ALTURA que quieres que tenga la imagen. 
Si no sabes qué tamaño quieres, puedes dejarlo en blanco, y se tomará el ancho por defecto de la imagen, pero NO SE PUEDE PONER CERO (0).</t>
  </si>
  <si>
    <t>Scrivi l'ALTEZZA che vuoi che l'immagine abbia.
Se non sai quale dimensione vuoi, puoi lasciarlo vuoto e verrà presa la larghezza predefinita dell'immagine, ma NON PUO 'ESSERE AZZERATA (0).</t>
  </si>
  <si>
    <t>Escreva a ALTURA que deseja que a imagem tenha.
Se você não souber o tamanho que deseja, pode deixar em branco, e a largura padrão da imagem será obtida, mas NÃO PODE SER ZERADA (0).</t>
  </si>
  <si>
    <t>El número inicial de la pregunta a exportar debe ser superior al número menor del banco de preguntas.</t>
  </si>
  <si>
    <t>The initial number of the question to be exported must be greater than the smallest number in the question bank.</t>
  </si>
  <si>
    <t>O número inicial da pergunta a ser exportada deve ser maior que o menor número no banco de perguntas.</t>
  </si>
  <si>
    <t>Il numero iniziale della domanda da esportare deve essere maggiore del numero più piccolo nella banca della domanda.</t>
  </si>
  <si>
    <t>Le numéro final de la question à exporter doit être inférieur au nombre le plus élevé de la banque de questions.</t>
  </si>
  <si>
    <t>El número final de la pregunta a exportar debe ser inferior al número mayor del banco de preguntas.</t>
  </si>
  <si>
    <t>Il numero finale della domanda da esportare deve essere inferiore al numero più grande nella banca della domanda.</t>
  </si>
  <si>
    <t>O número final da questão a ser exportada deve ser menor que o maior número no banco de questões.</t>
  </si>
  <si>
    <t>The final number of the question to be exported must be less than the largest number in the question bank.</t>
  </si>
  <si>
    <t>The final number of the question to be exported must be greater than the smallest number in the question bank.</t>
  </si>
  <si>
    <t>El número final de la pregunta a exportar debe ser superior al número menor del banco de preguntas.</t>
  </si>
  <si>
    <t>O número final da questão a ser exportada deve ser maior que o menor número no banco de questões.</t>
  </si>
  <si>
    <t>Il numero finale della domanda da esportare deve essere maggiore del numero più piccolo nella banca della domanda.</t>
  </si>
  <si>
    <t>Le numéro final de la question à exporter doit être supérieur au plus petit nombre de la banque de questions.</t>
  </si>
  <si>
    <t>23_1</t>
  </si>
  <si>
    <t>23_2</t>
  </si>
  <si>
    <t xml:space="preserve">¿Estás seguro que quieres BORRAR la pregunta </t>
  </si>
  <si>
    <t>27_1</t>
  </si>
  <si>
    <t>27_2</t>
  </si>
  <si>
    <t xml:space="preserve"> del cuestionario?</t>
  </si>
  <si>
    <t xml:space="preserve"> du questionnaire?</t>
  </si>
  <si>
    <t xml:space="preserve"> of the questionnaire?</t>
  </si>
  <si>
    <t xml:space="preserve">Sei sicuro di voler CANCELLARE la domanda </t>
  </si>
  <si>
    <t xml:space="preserve"> del questionario?</t>
  </si>
  <si>
    <t xml:space="preserve">Tem certeza de que deseja EXCLUIR a pregunta </t>
  </si>
  <si>
    <t xml:space="preserve"> do questionário?</t>
  </si>
  <si>
    <t>28_1</t>
  </si>
  <si>
    <t>28_2</t>
  </si>
  <si>
    <t>28_3</t>
  </si>
  <si>
    <t xml:space="preserve">La pregunta </t>
  </si>
  <si>
    <t xml:space="preserve">A pregunta </t>
  </si>
  <si>
    <t xml:space="preserve">La domanda </t>
  </si>
  <si>
    <t xml:space="preserve">La question </t>
  </si>
  <si>
    <t xml:space="preserve">¿DESEAS REEMPLAZAR EL ARCHIVO EXISTENTE?
</t>
  </si>
  <si>
    <t xml:space="preserve">VOULEZ-VOUS REMPLACER LE FICHIER EXISTANT?
</t>
  </si>
  <si>
    <t xml:space="preserve">VUOI SOSTITUIRE IL FILE ESISTENTE?
</t>
  </si>
  <si>
    <t xml:space="preserve">DESEJA SUBSTITUIR O ARQUIVO EXISTENTE?
</t>
  </si>
  <si>
    <t xml:space="preserve">DO YOU WANT TO REPLACE THE EXISTING FILE?
</t>
  </si>
  <si>
    <t xml:space="preserve">SE REEMPLAZARÁ EL ARCHIVO: </t>
  </si>
  <si>
    <t>EN LA CARPETA:</t>
  </si>
  <si>
    <t xml:space="preserve">Se ha creado el archivo con nombre: </t>
  </si>
  <si>
    <t>IN THE FOLDER:</t>
  </si>
  <si>
    <t>NA PASTA:</t>
  </si>
  <si>
    <t>NELLA CARTELLA:</t>
  </si>
  <si>
    <t>LE FICHIER SERA REMPLACÉ:</t>
  </si>
  <si>
    <t>DANS LE DOSSIER:</t>
  </si>
  <si>
    <t>FALSO</t>
  </si>
  <si>
    <t>41_5</t>
  </si>
  <si>
    <t>- El NOMBRE actual de la CATEGORÍA es:</t>
  </si>
  <si>
    <t>- La DESCRIPCIÓN es:</t>
  </si>
  <si>
    <t>- El NOMBRE actual de la SUBCATEGORÍA es:</t>
  </si>
  <si>
    <t>- El PREFIJO para TODAS las PREGUNTAS es:</t>
  </si>
  <si>
    <t>¿DESEAS CONTINUAR?</t>
  </si>
  <si>
    <t>- O NOME atual da CATEGORIA é:</t>
  </si>
  <si>
    <t>- A DESCRIÇÃO é:</t>
  </si>
  <si>
    <t>- O NOME atual da SUBCATEGORIA é:</t>
  </si>
  <si>
    <t>- O PREFIXO para TODAS AS PERGUNTAS é:</t>
  </si>
  <si>
    <t>VOCÊ QUER CONTINUAR?</t>
  </si>
  <si>
    <t>- L'attuale NOME della CATEGORIA è:</t>
  </si>
  <si>
    <t>- La DESCRIZIONE è:</t>
  </si>
  <si>
    <t>- L'attuale NOME della SOTTOCATEGORIA è:</t>
  </si>
  <si>
    <t>- Il PREFISSO per TUTTE LE DOMANDE è:</t>
  </si>
  <si>
    <t>VUOI CONTINUARE?</t>
  </si>
  <si>
    <t>- Le NOM actuel de la CATÉGORIE est:</t>
  </si>
  <si>
    <t>- La DESCRIPTION est:</t>
  </si>
  <si>
    <t>- Le NOM actuel de la SOUS-CATÉGORIE est:</t>
  </si>
  <si>
    <t>- Le PREFIXE pour TOUTES LES QUESTIONS est:</t>
  </si>
  <si>
    <t>VOULEZ-VOUS CONTINUER?</t>
  </si>
  <si>
    <t>- The current NAME of the CATEGORY is:</t>
  </si>
  <si>
    <t>- The DESCRIPTION is:</t>
  </si>
  <si>
    <t>- The current NAME of the SUBCATEGORY is:</t>
  </si>
  <si>
    <t>- The PREFIX for ALL QUESTIONS is:</t>
  </si>
  <si>
    <t>DO YOU WANT TO CONTINUE?</t>
  </si>
  <si>
    <t xml:space="preserve">- El Nº INICIAL y FINAL de las preguntas  que se van a EXPORTAR es: </t>
  </si>
  <si>
    <t>- EL total de BANCO DE PREGUNTAS:</t>
  </si>
  <si>
    <t xml:space="preserve">Has seleccionado exportar TODOS los cuestionarios. </t>
  </si>
  <si>
    <t>- El NOMBRE de las SUBCATEGORÍAS será el de la lista desplegable para:</t>
  </si>
  <si>
    <t>41_6</t>
  </si>
  <si>
    <t>41_7</t>
  </si>
  <si>
    <t>41_8</t>
  </si>
  <si>
    <t>41_9</t>
  </si>
  <si>
    <t>- THE TOTAL BANK OF QUESTIONS:</t>
  </si>
  <si>
    <t>- The NAME of the SUBCATEGORIES will be the one in the drop-down list for:</t>
  </si>
  <si>
    <t>- LA BANQUE TOTALE DE QUESTIONS:</t>
  </si>
  <si>
    <t>Vous avez choisi d'exporter TOUS les questionnaires.</t>
  </si>
  <si>
    <t>- Le NOM des SOUS-CATÉGORIES sera celui de la liste déroulante pour:</t>
  </si>
  <si>
    <t>- O BANCO TOTAL DE QUESTÕES:</t>
  </si>
  <si>
    <t>Você optou por exportar TODOS os questionários.</t>
  </si>
  <si>
    <t>- O NOME das SUBCATEGORIAS será o da lista suspensa para:</t>
  </si>
  <si>
    <t>- LA BANCA TOTALE DELLE DOMANDE:</t>
  </si>
  <si>
    <t>Hai scelto di esportare TUTTI i questionari.</t>
  </si>
  <si>
    <t>- Il NOME delle SOTTOCATEGORIE sarà quello nell'elenco a tendina per:</t>
  </si>
  <si>
    <t xml:space="preserve">- El Tipo Numeración de las respuestas para los cuestionarios OPCIÓN MÚLTIPLE es: </t>
  </si>
  <si>
    <t>42_1</t>
  </si>
  <si>
    <t>42_2</t>
  </si>
  <si>
    <t>- Il tipo di numerazione delle risposte per i questionari a SCELTA MULTIPLA è:</t>
  </si>
  <si>
    <t>- O tipo de numeração das respostas para os questionários MULTIPLE CHOICE é:</t>
  </si>
  <si>
    <t>- Le type de numérotation des réponses pour les questionnaires à CHOIX MULTIPLE est:</t>
  </si>
  <si>
    <t>- The Numbering Type of the responses for the MULTIPLE CHOICE questionnaires is:</t>
  </si>
  <si>
    <t>Indica el nombre de la CARPETA donde quieres guardar el archivo:</t>
  </si>
  <si>
    <t>Nombre RECOMENDADO para guardar el ARCHIVO:</t>
  </si>
  <si>
    <t>¿DESEAS CAMBIARLO?</t>
  </si>
  <si>
    <t>Escribe un NOMBRE para el archivo:</t>
  </si>
  <si>
    <t>THE FILE TO BE CREATED IS IN PLAIN TEXT.
IT CAN BE OPENED WITH WORD, NOTEBOOK, LATEX, ETC.</t>
  </si>
  <si>
    <t>Indicate the name of the FOLDER where you want to save the file:</t>
  </si>
  <si>
    <t>RECOMMENDED name to save the FILE:</t>
  </si>
  <si>
    <t>DO YOU WANT TO CHANGE IT?</t>
  </si>
  <si>
    <t>Indiquez le nom du DOSSIER dans lequel vous souhaitez enregistrer le fichier:</t>
  </si>
  <si>
    <t>Nom RECOMMANDÉ pour enregistrer le FICHIER:</t>
  </si>
  <si>
    <t>VOULEZ-VOUS LE CHANGER?</t>
  </si>
  <si>
    <t>Écrivez un NOM pour le fichier:</t>
  </si>
  <si>
    <t>O ARQUIVO A SER CRIADO ESTÁ EM TEXTO SIMPLES.
PODE SER ABERTO COM PALAVRA, CADERNO, LATEX, ETC.</t>
  </si>
  <si>
    <t>Indique o nome da PASTA onde deseja salvar o arquivo:</t>
  </si>
  <si>
    <t>Nome RECOMENDADO para salvar o ARQUIVO:</t>
  </si>
  <si>
    <t>VOCÊ QUER ALTERAR?</t>
  </si>
  <si>
    <t>Escreva um NAME para o arquivo:</t>
  </si>
  <si>
    <t>IL FILE DA CREARE È IN TESTO COMUNE.
PU ESSERE APERTO CON WORD, TACCUINO, LATTICE, ECC.</t>
  </si>
  <si>
    <t>Indica il nome della CARTELLA in cui vuoi salvare il file:</t>
  </si>
  <si>
    <t>Nome CONSIGLIATO per salvare il FILE:</t>
  </si>
  <si>
    <t>VUOI CAMBIARLO?</t>
  </si>
  <si>
    <t>Scrivi un NOME per il file:</t>
  </si>
  <si>
    <t>41_1</t>
  </si>
  <si>
    <t>41_2</t>
  </si>
  <si>
    <t>41_3</t>
  </si>
  <si>
    <t>51</t>
  </si>
  <si>
    <t xml:space="preserve">¿Deseas TRABAJAR con TODOS los Cuestionarios?
 - Si seleccionas SÍ: se trabajará con TODOS los cuestionarios.
 - Si seleccionas NO: se trabajará las preguntas seleccionadas del Cuestionario: 
</t>
  </si>
  <si>
    <t xml:space="preserve">Has seleccionado IMPORTAR preguntas desde otro archivo.
¿Deseas conservar las preguntas que tienes actualmente y poner las que vas a IMPORTAR a CONTINUACIÓN?
</t>
  </si>
  <si>
    <t xml:space="preserve">Hai selezionato IMPORTA domande da un altro file.
Vuoi conservare le domande che hai attualmente e inserire quelle che importerai SUCCESSIVAMENTE?
</t>
  </si>
  <si>
    <t xml:space="preserve">Quer TRABALHAR COM TODOS os Questionários?
  - Se você selecionar SIM: funcionará com TODOS os questionários.
  - Se você selecionar NÃO: as questões selecionadas do Questionário serão trabalhadas:
</t>
  </si>
  <si>
    <t xml:space="preserve">Vuoi LAVORARE con TUTTI i Questionari?
  - Se selezioni SI: funzionerà con TUTTI i questionari.
  - Se selezioni NO: verranno elaborate le domande selezionate del Questionario:
</t>
  </si>
  <si>
    <t xml:space="preserve">Você selecionou perguntas IMPORT de outro arquivo.
Quer guardar as dúvidas que tem atualmente e colocar aquelas que vai IMPORTAR EM SEGUIDA?
</t>
  </si>
  <si>
    <t xml:space="preserve">¿Deseas CONSERVAR las preguntas que tienes actualmente?
P.D.: Has seleccionado GUARDAR Banco de Preguntas (la copia se hará en OTRO archivo). Si deseas LIMPIAR las preguntas pulsa NO.
</t>
  </si>
  <si>
    <t xml:space="preserve">Scrivi quale separatore vuoi mettere per le coppie del questionario standard:
</t>
  </si>
  <si>
    <t xml:space="preserve">Escribe qué separador quieres poner para las parejas del Cuestionario tipo: 
</t>
  </si>
  <si>
    <t xml:space="preserve">Escreva o separador que deseja colocar para os casais do questionário padrão:
</t>
  </si>
  <si>
    <t>00_0</t>
  </si>
  <si>
    <t>Rango de preguntas almacenadas</t>
  </si>
  <si>
    <t xml:space="preserve">La URL introducida no es válida.
Asegúrate de insertar una URL adecuada.
</t>
  </si>
  <si>
    <t xml:space="preserve">- Con respecto al comportamiento de las respuestas, has seleccionado: </t>
  </si>
  <si>
    <t>EL ARCHIVO QUE SE VA A CREAR ES EN TEXTO PLANO.
SE PUEDE ABRIR CON WORD, BLOC DE NOTAS, LATEX, ETC.</t>
  </si>
  <si>
    <t>Right Answer Feedback</t>
  </si>
  <si>
    <t>SUPERINTENDE</t>
  </si>
  <si>
    <t>VERDADERO</t>
  </si>
  <si>
    <t>FORM TRUE FALSE</t>
  </si>
  <si>
    <t>FORMULAIRE VRAI FAUX</t>
  </si>
  <si>
    <t>FORMULÁRIO VERDADEIRO FALSO</t>
  </si>
  <si>
    <t>MODULO VERO FALSO</t>
  </si>
  <si>
    <t>TEXTO ROJO</t>
  </si>
  <si>
    <t>TEXTO AZUL</t>
  </si>
  <si>
    <t>OTRO COLOR</t>
  </si>
  <si>
    <t>RED TEXT</t>
  </si>
  <si>
    <t>BLUE TEXT</t>
  </si>
  <si>
    <t>OTHER COLOR</t>
  </si>
  <si>
    <t>AUTRE COULEUR</t>
  </si>
  <si>
    <t>TEXTO VERMELHO</t>
  </si>
  <si>
    <t>OUTRA COR</t>
  </si>
  <si>
    <t>TESTO ROSSO</t>
  </si>
  <si>
    <t>TESTO BLU</t>
  </si>
  <si>
    <t>ALTRO COLORE</t>
  </si>
  <si>
    <t>2</t>
  </si>
  <si>
    <t>4</t>
  </si>
  <si>
    <t>1</t>
  </si>
  <si>
    <t>3</t>
  </si>
  <si>
    <t>Pt.</t>
  </si>
  <si>
    <t>PISTA</t>
  </si>
  <si>
    <t>HINT</t>
  </si>
  <si>
    <t>DICA</t>
  </si>
  <si>
    <t>TRACCIA</t>
  </si>
  <si>
    <t>N.</t>
  </si>
  <si>
    <t>THERE IS NO HELPFUL INFORMATION FOR THIS BOX.
SELECT A SIMILAR BOX.</t>
  </si>
  <si>
    <t>NON CI SONO INFORMAZIONI UTILI PER QUESTO BOX.
SELEZIONA UNA CASELLA SIMILE.</t>
  </si>
  <si>
    <t>NÃO HÁ INFORMAÇÕES ÚTEIS PARA ESTA CAIXA.
SELECIONE UMA CAIXA SEMELHANTE.</t>
  </si>
  <si>
    <t>G33</t>
  </si>
  <si>
    <t>H17</t>
  </si>
  <si>
    <t>T17</t>
  </si>
  <si>
    <t>03_2</t>
  </si>
  <si>
    <t>03_3</t>
  </si>
  <si>
    <t>DEUTSCH</t>
  </si>
  <si>
    <t>FORMEL</t>
  </si>
  <si>
    <t>BEAUFSICHTIGEN</t>
  </si>
  <si>
    <t>INDEX</t>
  </si>
  <si>
    <t>LINIE ÜBERSPRINGEN</t>
  </si>
  <si>
    <t>VERKETTEN</t>
  </si>
  <si>
    <t>FETTGEDRUCKTE SCHRIFTART</t>
  </si>
  <si>
    <t>SPACES (+1)</t>
  </si>
  <si>
    <t>ROTER TEXT</t>
  </si>
  <si>
    <t>BLAUER TEXT</t>
  </si>
  <si>
    <t>ANDERE FARBE</t>
  </si>
  <si>
    <t>DROPPED CATEGORIES LIST</t>
  </si>
  <si>
    <t>VERWENDEN SIE VARIABLE DATEN</t>
  </si>
  <si>
    <t>CODES
SONDERANGEBOTE</t>
  </si>
  <si>
    <t>BESTES MENÜ</t>
  </si>
  <si>
    <t>ALLGEMEINE DATEN</t>
  </si>
  <si>
    <t>Fragetyp</t>
  </si>
  <si>
    <t>Titel KATEGORIE</t>
  </si>
  <si>
    <t>Titel UNTERKATEGORIE</t>
  </si>
  <si>
    <t>Generelle Rückmeldung</t>
  </si>
  <si>
    <t>Passwort / Identifikationsnummer</t>
  </si>
  <si>
    <t>Feedback Richtige Antwort</t>
  </si>
  <si>
    <t>Feedback teilweise richtige Antwort</t>
  </si>
  <si>
    <t>Feedback Falsche Antworten</t>
  </si>
  <si>
    <t>Fragenpräfix (nicht mehr als 15 Zeichen)</t>
  </si>
  <si>
    <t>Anfangsnummer der zu exportierenden Frage</t>
  </si>
  <si>
    <t>Letzte Nummer der zu exportierenden Frage</t>
  </si>
  <si>
    <t>Typ der Antwortnummerierung (NONE = none)</t>
  </si>
  <si>
    <t>Reihe gespeicherter Fragen</t>
  </si>
  <si>
    <t>Beschreibung</t>
  </si>
  <si>
    <t>Punkte</t>
  </si>
  <si>
    <t>Versteckt</t>
  </si>
  <si>
    <t>BILDEN</t>
  </si>
  <si>
    <t>FRAGEBANK</t>
  </si>
  <si>
    <t>IMPORT AUS EXCEL BOOK</t>
  </si>
  <si>
    <t>EXPORT ZUM EXCEL BOOK</t>
  </si>
  <si>
    <t>EXPORT ZUM TEXT (doc / txt)</t>
  </si>
  <si>
    <t>EXPORT ZUM SPIEL</t>
  </si>
  <si>
    <t>Die Antworten werden gemischt.</t>
  </si>
  <si>
    <t>Antworten werden NICHT gemischt.</t>
  </si>
  <si>
    <t>(eine Antwort)</t>
  </si>
  <si>
    <t>(mehrere Antworten)</t>
  </si>
  <si>
    <t>Anfangsnummer der Fragenbank</t>
  </si>
  <si>
    <t>Frage Nr.</t>
  </si>
  <si>
    <t>Geben Sie num ein.</t>
  </si>
  <si>
    <t>Name der Frage</t>
  </si>
  <si>
    <t>Fragestellung</t>
  </si>
  <si>
    <t>Richtige Antwort</t>
  </si>
  <si>
    <t>Falsche Antwort</t>
  </si>
  <si>
    <t>HINWEIS</t>
  </si>
  <si>
    <t>PAARFORMULAR</t>
  </si>
  <si>
    <t>WAHR</t>
  </si>
  <si>
    <t>FALSCH</t>
  </si>
  <si>
    <t>KURZES ANTWORTFORMULAR</t>
  </si>
  <si>
    <t>Antworten</t>
  </si>
  <si>
    <t>Erforderlich für die Antwort in Großbuchstaben (JA = 1)</t>
  </si>
  <si>
    <t>Großbuchstaben</t>
  </si>
  <si>
    <t>VERLORENES WORTFORMULAR</t>
  </si>
  <si>
    <t>Gespeicherte Fragen</t>
  </si>
  <si>
    <t>ANFANG</t>
  </si>
  <si>
    <t>GRÜNDLICH DURCHLESEN</t>
  </si>
  <si>
    <t>Diese Anwendung wurde in der ersten Version entwickelt von:</t>
  </si>
  <si>
    <t>Cadiz Universität</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</si>
  <si>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seine Fragen am selben Ort und mit Bestellung speichern oder in ein TEXT-Dokument exportieren möchte.
3. Die Hauptidee besteht darin, die Erstellung einer BANK VON FRAGEN für die Fragebögen zu erleichtern. Der Endbenutzer muss daher überprüfen, ob die Fragen korrekt hochgeladen wurden (zumindest die ersten Male) und ob er die Daten ordnungsgemäß ausgefüllt hat wenn du es in Moodle machst.
   Wenn Sie auf einen der unten angegebenen Typen klicken, können Sie Video-Tutorials anzeigen, wie sie in MOODLE erstellt werden.</t>
  </si>
  <si>
    <t>HILFE ALLGEMEINE INFORMATIONEN</t>
  </si>
  <si>
    <t>KATEGORIE Titel
Wenn Sie eine KATEGORIE für die Fragen erstellen möchten. Wenn nicht, lassen Sie es leer und fragen Sie sie. Sie können Ihre Dropdown-Liste erstellen oder einen beliebigen Namen schreiben.</t>
  </si>
  <si>
    <t>UNTERKATEGORIE Titel
Wenn Sie eine UNTERKATEGORIE für die Fragen erstellen möchten. Wenn nicht, lassen Sie es leer. Sie können aus der Dropdown-Liste auswählen oder den gewünschten Namen eingeben.
Um weitere Unterkategorien aufzunehmen, müssen Sie das Symbol "/" schreiben.
ZB "subcat1 / subcat2 / subcat3"</t>
  </si>
  <si>
    <t>PASSWORT
Wenn Sie ein Passwort oder einen Code eingeben, müssen Sie es den Schülern mitteilen, die den Fragebogen ausfüllen möchten.</t>
  </si>
  <si>
    <t>PRÄFIX
Präfix, das alle Fragen des Fragebogens enthält. Sie werden korrelativ mit diesem Präfix nummeriert und helfen Ihnen so, die Fragen in Ordnung zu bringen. Wenn Sie kein Präfix möchten, können Sie es leer lassen.</t>
  </si>
  <si>
    <t>Beschreibung der UNTERKATEGORIE
Wenn Sie etwas über die Kategorie schreiben möchten, ist dies nur ein Kommentar. Wenn Sie nichts schreiben möchten, können Sie es leer lassen.</t>
  </si>
  <si>
    <t>VERSTECKT
Wert für sichtbar und ausgeblendet, standardmäßig müssen Sie 0 setzen.</t>
  </si>
  <si>
    <t>HILFEFORMULARE</t>
  </si>
  <si>
    <t>Zufall:
Wenn Sie möchten, dass der OBERE FALL übereinstimmt, geben Sie 1 ein.</t>
  </si>
  <si>
    <t>MAKROS-NACHRICHTEN</t>
  </si>
  <si>
    <t>Die Felder in ORANGE dürfen nicht leer sein.
Füllen Sie die Daten GUT aus, bevor Sie SPAREN.</t>
  </si>
  <si>
    <t>Als nächstes müssen Sie die Datei öffnen, in der sich die Fragen befinden, die Sie importieren möchten.</t>
  </si>
  <si>
    <t>Schreiben Sie die URL des Bildes, das Sie einfügen möchten.</t>
  </si>
  <si>
    <t>Die eingegebene URL ist ungültig.
Stellen Sie sicher, dass Sie eine richtige URL einfügen.</t>
  </si>
  <si>
    <t>Die anfängliche Nummer der zu exportierenden Frage muss größer sein als die kleinste Nummer in der Fragenbank.</t>
  </si>
  <si>
    <t>Die endgültige Nummer der zu exportierenden Frage muss kleiner sein als die größte Nummer in der Fragenbank.</t>
  </si>
  <si>
    <t>Die endgültige Nummer der zu exportierenden Frage muss größer sein als die kleinste Nummer in der Fragenbank.</t>
  </si>
  <si>
    <t>In der ausgewählten Frage sind keine Daten gespeichert.</t>
  </si>
  <si>
    <t xml:space="preserve"> des Fragebogens?</t>
  </si>
  <si>
    <t>DIE DATEI WIRD NICHT ERSETZT.
DIE NEUE DATEI WIRD GENANNT:</t>
  </si>
  <si>
    <t>IM ORDNER:</t>
  </si>
  <si>
    <t>MÖCHTEST DU WEITER MACHEN?</t>
  </si>
  <si>
    <t>- Der aktuelle NAME der KATEGORIE lautet:</t>
  </si>
  <si>
    <t>- Die BESCHREIBUNG lautet:</t>
  </si>
  <si>
    <t>- Der aktuelle NAME der UNTERKATEGORIE lautet:</t>
  </si>
  <si>
    <t>- Das PREFIX für ALLE FRAGEN lautet:</t>
  </si>
  <si>
    <t>- DIE GESAMTE BANK DER FRAGEN:</t>
  </si>
  <si>
    <t>Sie haben ausgewählt, ALLE Fragebögen zu exportieren.</t>
  </si>
  <si>
    <t>- Der NAME der UNTERKATEGORIEN ist derjenige in der Dropdown-Liste für:</t>
  </si>
  <si>
    <t>- Der Nummerierungstyp der Antworten auf die Fragebögen mit MEHRFACHWAHL lautet:</t>
  </si>
  <si>
    <t>DIE ZU ERSTELLENDE DATEI IST IM EINFACHEN TEXT.
ES KANN MIT WORT, NOTIZBUCH, LATEX usw. GEÖFFNET WERDEN.</t>
  </si>
  <si>
    <t>Geben Sie den Namen des Ordners an, in dem Sie die Datei speichern möchten:</t>
  </si>
  <si>
    <t>EMPFOHLENER Name zum Speichern der DATEI:</t>
  </si>
  <si>
    <t>MÖCHTEN SIE ES ÄNDERN?</t>
  </si>
  <si>
    <t>Schreiben Sie einen NAMEN für die Datei:</t>
  </si>
  <si>
    <t>ES GIBT KEINE HILFREICHEN INFORMATIONEN FÜR DIESE BOX
BITTE WÄHLEN SIE EINE ÄHNLICHE BOX AUS.</t>
  </si>
  <si>
    <t>PUNTUACIÓN
Puntos que va a tener cada pregunta. Por defecto MOODLE pone uno, se puede modificar el valor cuando se crea el cuestionario.</t>
  </si>
  <si>
    <t>PENALIZACIÓN DEL INTENTO
Penalización para sucesivos intentos. Si no quieres penalizar las respuestas incorrectas, lo puedes configurar en el cuestionario.</t>
  </si>
  <si>
    <t>HIDDEN
Value for hidden and shown options, set to 0 by default.</t>
  </si>
  <si>
    <t>ERROR PENALTY
Penalty for successive failed attempts. You can customize the test to remove the penalty.</t>
  </si>
  <si>
    <t>PUNTOS:
Puntos para esta respuesta.</t>
  </si>
  <si>
    <t>GRUPO DE PALABRA:
Nº del grupo para esta palabra.</t>
  </si>
  <si>
    <t>¿VOLVER A PREGUNTAR IDIOMA LA PRÓXIMA VEZ QUE ABRAS LA APLICACIÓN?
P.D.1: El idioma original de la aplicación es el ESPAÑOL, las traducciones han sido realizadas con el Traductor de Google.
P.D.2: Podrás cambiar el idioma en cualquier momento, mientras estás usando FastTest PluIn.</t>
  </si>
  <si>
    <t>PERGUNTE O IDIOMA NOVAMENTE NA PRÓXIMA VEZ QUE ABRIR O APLICATIVO.
P.S. 1: O idioma original do aplicativo é ESPANHOL, as traduções foram feitas com o Google Translata.
P.S. 2: você pode alterar o idioma a qualquer momento, enquanto usa FastTest PluIn.</t>
  </si>
  <si>
    <t>CHIEDERE NUOVAMENTE LA LINGUA LA PROSSIMA VOLTA CHE APRIRE L'APP?
P.S. 1: La lingua originale dell'applicazione è lo SPAGNOLO, le traduzioni sono state fatte con Google Translate.
P.S.2: Puoi cambiare la lingua in qualsiasi momento, mentre usi FastTest PluIn.</t>
  </si>
  <si>
    <t>FRAGEN SIE SPRACHE NÄCHSTES MAL, WENN SIE DIE APP ÖFFNEN?
S. 1: Die Originalsprache der Anwendung ist SPANISCH, die Übersetzungen wurden mit Google Translate erstellt.
S. 2: Sie können die Sprache jederzeit ändern, während Sie FastTest PluIn verwenden.</t>
  </si>
  <si>
    <t>The TOTAL score of the CORRECT answers must be equal to 100.
Change the data before SAVE.</t>
  </si>
  <si>
    <t>A pontuação TOTAL das respostas CORRETAS deve ser igual a 100.
Altere os dados antes de SALVAR.</t>
  </si>
  <si>
    <t>Il punteggio TOTALE delle risposte CORRETTE deve essere uguale a 100.
Modificare i dati prima di SALVARE.</t>
  </si>
  <si>
    <t>Die Gesamtpunktzahl der RICHTIGEN Antworten muss gleich 100.
Bitte ändern Sie die Daten vor dem Speichern.</t>
  </si>
  <si>
    <t>A continuación, debes abrir el archivo donde están las preguntas que quieres importar.</t>
  </si>
  <si>
    <t>Un fichier texte sera créé.
Indiquez l'extension avec laquelle vous souhaitez l'enregistrer (txt/doc):</t>
  </si>
  <si>
    <t>Um arquivo de texto será criado.
Indique a extensão com a qual deseja salvá-lo (txt/doc):</t>
  </si>
  <si>
    <t>Verrà creato un file di testo.
Indica l'estensione con cui vuoi salvarlo (txt/doc):</t>
  </si>
  <si>
    <t>Eine Textdatei wird erstellt.
Geben Sie die Erweiterung an, mit der Sie sie speichern möchten (txt/doc):</t>
  </si>
  <si>
    <t>ESTA FUNCIÓN NO ESTÁ DISPONIBLE PARA MAC, ESPERO PODER ENCONTRAR PRONTO UNA SOLUCIÓN.</t>
  </si>
  <si>
    <t>CETTE FONCTION N'EST PAS DISPONIBLE POUR MAC, J'ESPÈRE POUVOIR TROUVER UNE SOLUTION BIENTÔT.</t>
  </si>
  <si>
    <t>ESTA FUNÇÃO NÃO ESTÁ DISPONÍVEL PARA MAC, ESPERO SER CAPAZ DE ENCONTRAR UMA SOLUÇÃO EM BREVE.</t>
  </si>
  <si>
    <t>QUESTA FUNZIONE NON È DISPONIBILE PER MAC, SPERO DI POTER TROVARE PRESTO UNA SOLUZIONE.</t>
  </si>
  <si>
    <t>Diese Funktion ist für MAC nicht verfügbar. Ich hoffe, bald in der Lage zu sein, eine Lösung zu finden.</t>
  </si>
  <si>
    <t>NO HAY INFORMACIÓN DE AYUDA PARA ESTA CASILLA.
SELECCIONA UNA CASILLA SIMILAR.</t>
  </si>
  <si>
    <t>Q17</t>
  </si>
  <si>
    <t>PUNTOS POR CADA RESPUESTA:
La puntuación que tendrá cada respuesta de la izquierda. Puedes escribirlo a mano o seleccionar un valor de la lista desplegable.
Si hay más de una respuesta correcta, la suma total debe ser 100.</t>
  </si>
  <si>
    <t>PUNKTE FÜR JEDE ANTWORT:
Die Punktzahl, die jede Antwort auf der linken Seite haben wird. Sie können es von Hand schreiben oder einen Wert aus der Dropdown-Liste auswählen.
Wenn es mehr als eine richtige Antwort gibt, muss die Gesamtsumme 100 betragen.</t>
  </si>
  <si>
    <t>PONTOS PARA CADA RESPOSTA:
A pontuação que terá cada resposta à esquerda. Você pode escrever à mão ou selecionar um valor na lista suspensa.
Se houver mais de uma resposta correta, a soma total deve ser 100.</t>
  </si>
  <si>
    <t>PUNTI PER OGNI RISPOSTA:
Il punteggio che avrà ciascuna risposta a sinistra. Puoi scriverlo a mano o selezionare un valore dall'elenco a discesa.
Se c'è più di una risposta corretta, la somma totale deve essere 100.</t>
  </si>
  <si>
    <t>MAINTENANT, VOUS DEVEZ OUVRIR LE FICHIER - MOODLE.xml - avec le BLOC NOTES et appuyez sur [Ctrl + V].
ALORS, VOUS DEVEZ ENREGISTRER LE FICHIER AVEC LE NOM QUE VOUS VOULEZ, MAIS EXTENSION - .xml -</t>
  </si>
  <si>
    <t>ORA DEVI APRIRE IL FILE - MOODLE.xml - con il BLOCCO DELLE NOTE e premere [Ctrl + V].
POI, DEVI SALVARE IL FILE CON IL NOME CHE VUOI, MA ESTENSIONE - .xml -</t>
  </si>
  <si>
    <t>AGORA VOCÊ DEVE ABRIR O ARQUIVO - MOODLE.xml - com o BLOCO DE NOTAS e apertar [Ctrl + V].
ENTÃO, VOCÊ DEVE SALVAR O ARQUIVO COM O NOME QUE DESEJA, MAS EXTENSÃO - .xml -</t>
  </si>
  <si>
    <t>EN</t>
  </si>
  <si>
    <t>Ensayo</t>
  </si>
  <si>
    <t>Essay</t>
  </si>
  <si>
    <t>Composition</t>
  </si>
  <si>
    <t>Componimento</t>
  </si>
  <si>
    <t>Freitextfrage</t>
  </si>
  <si>
    <t>Ensaios</t>
  </si>
  <si>
    <t>Formato de la Respuesta</t>
  </si>
  <si>
    <t>Requerir al estudiante que introduzca texto</t>
  </si>
  <si>
    <t>El texto es opcional</t>
  </si>
  <si>
    <t>Requerir texto</t>
  </si>
  <si>
    <t>Tamaño de la caja de entrada</t>
  </si>
  <si>
    <t>líneas</t>
  </si>
  <si>
    <t>Permitir archivos adjuntos</t>
  </si>
  <si>
    <t>Sin límites</t>
  </si>
  <si>
    <t>Archivos adjuntos requeridos</t>
  </si>
  <si>
    <t>Los archivos adjuntos son opcionales</t>
  </si>
  <si>
    <t>Sin texto</t>
  </si>
  <si>
    <t>Editor HTML</t>
  </si>
  <si>
    <t>FORMULARIO ENSAYO</t>
  </si>
  <si>
    <t>Plantilla de Respuesta</t>
  </si>
  <si>
    <t>Información para el evaluador</t>
  </si>
  <si>
    <t>Editor HTML con selector de archivos</t>
  </si>
  <si>
    <t>Texto sin formato</t>
  </si>
  <si>
    <t>Texto sin formato, tipografía monoespaciada</t>
  </si>
  <si>
    <t>NO</t>
  </si>
  <si>
    <t>Response format</t>
  </si>
  <si>
    <t>Require text</t>
  </si>
  <si>
    <t>Input box size</t>
  </si>
  <si>
    <t>lines</t>
  </si>
  <si>
    <t>Allow attachments</t>
  </si>
  <si>
    <t>Require attachments</t>
  </si>
  <si>
    <t>Response template</t>
  </si>
  <si>
    <t>HTML Editor</t>
  </si>
  <si>
    <t>Plain text</t>
  </si>
  <si>
    <t>Plain text, monospace font</t>
  </si>
  <si>
    <t>Text input is optional</t>
  </si>
  <si>
    <t>Unlimited</t>
  </si>
  <si>
    <t>Attachments are optional</t>
  </si>
  <si>
    <t>Antwortformat</t>
  </si>
  <si>
    <t>Text erforderlich</t>
  </si>
  <si>
    <t>Eingabefeldgröße</t>
  </si>
  <si>
    <t>Linien</t>
  </si>
  <si>
    <t>Anhänge zulassen</t>
  </si>
  <si>
    <t>Anhänge erforderlich</t>
  </si>
  <si>
    <t>Antwortvorlage</t>
  </si>
  <si>
    <t>Informationen für Grader</t>
  </si>
  <si>
    <t>HTML-Editor</t>
  </si>
  <si>
    <t>HTML-Editor mit Dateiauswahl</t>
  </si>
  <si>
    <t>Klartext</t>
  </si>
  <si>
    <t>Klartext, Monospace-Schrift</t>
  </si>
  <si>
    <t>Kein Online-Text</t>
  </si>
  <si>
    <t>Fordern Sie den Schüler auf, Text einzugeben</t>
  </si>
  <si>
    <t>Die Texteingabe ist optional</t>
  </si>
  <si>
    <t>NEIN</t>
  </si>
  <si>
    <t>Unbegrenzt</t>
  </si>
  <si>
    <t>Anhänge sind optional</t>
  </si>
  <si>
    <t>Formato della risposta</t>
  </si>
  <si>
    <t>Richiedi testo</t>
  </si>
  <si>
    <t>Dimensioni della casella di input</t>
  </si>
  <si>
    <t>Linee</t>
  </si>
  <si>
    <t>Consenti allegati</t>
  </si>
  <si>
    <t>Richiedi allegati</t>
  </si>
  <si>
    <t>Modello di risposta</t>
  </si>
  <si>
    <t>Informazioni per i selezionatori</t>
  </si>
  <si>
    <t>Editor HTML con selettore di file</t>
  </si>
  <si>
    <t>Testo normale</t>
  </si>
  <si>
    <t>Testo normale, carattere a spaziatura fissa</t>
  </si>
  <si>
    <t>Nessun testo online</t>
  </si>
  <si>
    <t>Richiedi allo studente di inserire il testo</t>
  </si>
  <si>
    <t>L'immissione di testo è facoltativa</t>
  </si>
  <si>
    <t>Illimitato</t>
  </si>
  <si>
    <t>Gli allegati sono facoltativi</t>
  </si>
  <si>
    <t>Formato de resposta</t>
  </si>
  <si>
    <t>Requer texto</t>
  </si>
  <si>
    <t>Tamanho da caixa de entrada</t>
  </si>
  <si>
    <t>linhas</t>
  </si>
  <si>
    <t>Permitir anexos</t>
  </si>
  <si>
    <t>Requer anexos</t>
  </si>
  <si>
    <t>Modelo de resposta</t>
  </si>
  <si>
    <t>Informações para classificadores</t>
  </si>
  <si>
    <t>Editor de HTML</t>
  </si>
  <si>
    <t>Editor HTML com seletor de arquivos</t>
  </si>
  <si>
    <t>Texto simples</t>
  </si>
  <si>
    <t>Texto simples, fonte monoespaçada</t>
  </si>
  <si>
    <t>Sem texto online</t>
  </si>
  <si>
    <t>Exigir que o aluno digite o texto</t>
  </si>
  <si>
    <t>A entrada de texto é opcional</t>
  </si>
  <si>
    <t>NÃO</t>
  </si>
  <si>
    <t>Ilimitado</t>
  </si>
  <si>
    <t>Os anexos são opcionais</t>
  </si>
  <si>
    <t>Format de réponse</t>
  </si>
  <si>
    <t>Taille de la boîte de saisie</t>
  </si>
  <si>
    <t>lignes</t>
  </si>
  <si>
    <t>Autoriser les pièces jointes</t>
  </si>
  <si>
    <t>Modèle de réponse</t>
  </si>
  <si>
    <t>Éditeur HTML</t>
  </si>
  <si>
    <t>Éditeur HTML avec sélecteur de fichiers</t>
  </si>
  <si>
    <t>Texte brut</t>
  </si>
  <si>
    <t>Texte brut, police monospace</t>
  </si>
  <si>
    <t>Exiger de l'étudiant qu'il saisisse du texte</t>
  </si>
  <si>
    <t>La saisie de texte est facultative</t>
  </si>
  <si>
    <t>NON</t>
  </si>
  <si>
    <t>Illimité</t>
  </si>
  <si>
    <t>Les pièces jointes sont facultatives</t>
  </si>
  <si>
    <t>Domanda Componimento</t>
  </si>
  <si>
    <t>Questão de texto livre</t>
  </si>
  <si>
    <t>editor</t>
  </si>
  <si>
    <t>editorfilepicker</t>
  </si>
  <si>
    <t>plain</t>
  </si>
  <si>
    <t>monospaced</t>
  </si>
  <si>
    <t>noinline</t>
  </si>
  <si>
    <t>CL</t>
  </si>
  <si>
    <t>¿Has usado datos VARIABLES y quieres guardar varias preguntas de una vez?</t>
  </si>
  <si>
    <t>Have you used VARIABLE data and want to save several questions at once?</t>
  </si>
  <si>
    <t>Você usou dados VARIÁVEIS e deseja salvar várias perguntas de uma vez?</t>
  </si>
  <si>
    <t>Avez-vous utilisé des données VARIABLE et souhaitez enregistrer plusieurs questions à la fois?</t>
  </si>
  <si>
    <t>Hai utilizzato dati VARIABILI e desideri salvare più domande contemporaneamente?</t>
  </si>
  <si>
    <t>Haben Sie VARIABLE Daten verwendet und möchten mehrere Fragen gleichzeitig speichern?</t>
  </si>
  <si>
    <t>OPCIÓN MÚLTIPLE</t>
  </si>
  <si>
    <t>RESPUESTA CORTA</t>
  </si>
  <si>
    <t>NUMÉRICA</t>
  </si>
  <si>
    <t>Misture as respostas no questionário (SIM = true)</t>
  </si>
  <si>
    <t>Mische die Antworten im Fragebogen (JA = true)</t>
  </si>
  <si>
    <t>Sí, cambiar a gris.</t>
  </si>
  <si>
    <t>Sí, tachar en rojo.</t>
  </si>
  <si>
    <t>Oui, passez au gris.</t>
  </si>
  <si>
    <t>Sì, cambia in grigio.</t>
  </si>
  <si>
    <t>Sì, barrare in rosso.</t>
  </si>
  <si>
    <t>Sim, mude para cinza.</t>
  </si>
  <si>
    <t>Sim, risque em vermelho.</t>
  </si>
  <si>
    <t>Yes, change to gray.</t>
  </si>
  <si>
    <t>Yes, cross out in red.</t>
  </si>
  <si>
    <t>Ja, es ändert sich zu grau.</t>
  </si>
  <si>
    <t>Ja, rot streichen.</t>
  </si>
  <si>
    <t>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t>
  </si>
  <si>
    <t>MÚLTIPLA ESCOLHA</t>
  </si>
  <si>
    <t>RESPOSTA CURTA</t>
  </si>
  <si>
    <t>NUMÉRICO</t>
  </si>
  <si>
    <t>MULTIPLE CHOICE</t>
  </si>
  <si>
    <t>SHORT ANSWER</t>
  </si>
  <si>
    <t>NUMERICAL</t>
  </si>
  <si>
    <t>CHOIX MULTIPLE</t>
  </si>
  <si>
    <t>RÉPONSE COURTE</t>
  </si>
  <si>
    <t>NUMÉRIQUE</t>
  </si>
  <si>
    <t>SCELTA MULTIPLA</t>
  </si>
  <si>
    <t>RISPOSTA BREVE</t>
  </si>
  <si>
    <t>NUMERICO</t>
  </si>
  <si>
    <t>MEHRFACHAUSWAHL</t>
  </si>
  <si>
    <t>KURZE ANTWORT</t>
  </si>
  <si>
    <t>NUMERISCH</t>
  </si>
  <si>
    <t>Ancho RC</t>
  </si>
  <si>
    <t>Q7</t>
  </si>
  <si>
    <t>Você quer que o aluno marque as respostas que não estão corretas?</t>
  </si>
  <si>
    <t>¿Quieres que el alumno pueda marcar las respuestas que no son correctas?</t>
  </si>
  <si>
    <t>Do you want the student to be able to mark the answers that are not correct?</t>
  </si>
  <si>
    <t>Voulez-vous que l'élève puisse marquer les réponses qui ne sont pas correctes?</t>
  </si>
  <si>
    <t>Vuoi che lo studente sia in grado di contrassegnare le risposte che non sono corrette?</t>
  </si>
  <si>
    <t>Möchten Sie, dass der Schüler die Antworten markieren kann, die nicht korrekt sind?</t>
  </si>
  <si>
    <t>BORRAR VARIABLES</t>
  </si>
  <si>
    <t>ELIMINA VARIABILI</t>
  </si>
  <si>
    <t>APAGAR VARIÁVEIS</t>
  </si>
  <si>
    <t>DELETE VARIABLES</t>
  </si>
  <si>
    <t>SUPPRIMER LES VARIABLES</t>
  </si>
  <si>
    <t>OK</t>
  </si>
  <si>
    <t>Centrar Valores Tablas</t>
  </si>
  <si>
    <t>Immagine</t>
  </si>
  <si>
    <t>Imagen</t>
  </si>
  <si>
    <t>Image</t>
  </si>
  <si>
    <t>Imagem</t>
  </si>
  <si>
    <t>Bild</t>
  </si>
  <si>
    <t>Photo</t>
  </si>
  <si>
    <t>Werte der Mitteltabelle</t>
  </si>
  <si>
    <t>Valori della tabella centrale</t>
  </si>
  <si>
    <t>Valores da tabela central</t>
  </si>
  <si>
    <t>Center Table Values</t>
  </si>
  <si>
    <t>Q9</t>
  </si>
  <si>
    <t>Escribe la URL de la imagen que quieres insertar.</t>
  </si>
  <si>
    <t>SPECIAL 
CODES</t>
  </si>
  <si>
    <t>CATEGORIES DROP-DOWN LIST</t>
  </si>
  <si>
    <t>SAUT DE LIGNE</t>
  </si>
  <si>
    <t>CONCATÉNER</t>
  </si>
  <si>
    <t>TEXTE EN GRAS</t>
  </si>
  <si>
    <t>TEXTE EN ROUGE</t>
  </si>
  <si>
    <t>TEXTE EN BLEU</t>
  </si>
  <si>
    <t>LISTE DÉROULANTE DES CATÉGORIES</t>
  </si>
  <si>
    <t>GENERAL 
DATA</t>
  </si>
  <si>
    <t>QUESTION 
POOL</t>
  </si>
  <si>
    <t>SAVE 
QUESTIONS</t>
  </si>
  <si>
    <t>DELETE 
QUESTIONS</t>
  </si>
  <si>
    <t>BANQUE
QUESTIONS</t>
  </si>
  <si>
    <t>NETTOYER 
ECRAN</t>
  </si>
  <si>
    <t>Titre CATÉGORIE</t>
  </si>
  <si>
    <t>Final number of question to be exported</t>
  </si>
  <si>
    <t>Shuffle quiz answers (YES=true)</t>
  </si>
  <si>
    <t>Mélanger les réponses du questionnaire (OUI = true)</t>
  </si>
  <si>
    <t>Penalización intento, en caso de permitir más de uno.</t>
  </si>
  <si>
    <t>Attempt penalty, in case of allowing more than one.</t>
  </si>
  <si>
    <t>Pénalité de tentative, en cas d'en autoriser plus d'une.</t>
  </si>
  <si>
    <t>(one answer)</t>
  </si>
  <si>
    <t>First  No. Question Database</t>
  </si>
  <si>
    <t>Num. elecc.</t>
  </si>
  <si>
    <t>Num. choices</t>
  </si>
  <si>
    <t>Num. Choix</t>
  </si>
  <si>
    <t>Centrer valeurs de la table</t>
  </si>
  <si>
    <t>Réponse</t>
  </si>
  <si>
    <t>Diferencia entre Mayúsculas y Minúsculas (SI=1)</t>
  </si>
  <si>
    <t>Uppercase</t>
  </si>
  <si>
    <t>Requiert du texte</t>
  </si>
  <si>
    <t>Exiger des annexes</t>
  </si>
  <si>
    <t>Information for the evaluator</t>
  </si>
  <si>
    <t>Informations pour les évaluateur</t>
  </si>
  <si>
    <t>HTML Editor with file selector</t>
  </si>
  <si>
    <t>No text</t>
  </si>
  <si>
    <t>Pas de texte</t>
  </si>
  <si>
    <t>Require the student to introduce text</t>
  </si>
  <si>
    <t>Questions Enregistrées</t>
  </si>
  <si>
    <t>This Application has been developed, in its first version, by:</t>
  </si>
  <si>
    <t>Cette application a été développée, dans sa première version, par:</t>
  </si>
  <si>
    <t xml:space="preserve">1. Cette application a été développée au sein du projet d'innovation pédagogique approuvé par l'Unité d'innovation pédagogique de l'Université de Cadix.
2. L'utilisateur final est n'importe quel enseignant souhaitant utiliser les QUESTIONNAIRES de la plateforme MOODLE. L'application peut également être utilisé par toute personne souhaitant stocker ses Questions au même endroit et avec un certain ordre ou souhaitant les exporter vers un document TEXTE. 3. L'idée principale est de faciliter la création d'une BANQUE DE QUESTIONS pour les questionnaires, de sorte que l'utilisateur final doit vérifier que les questions sont correctement téléchargées (au moins les premières fois) et qu'il a correctement rempli les données, comme si vous le faisiez dans Moodle.
    Si vous cliquez sur chacun des types répertoriés ci-dessous, vous pourrez voir des didacticiels vidéo expliquant comment ils sont créés dans MOODLE. </t>
  </si>
  <si>
    <t>GENERAL DATA HELP</t>
  </si>
  <si>
    <t>CATEGORY title
Option to create a new CATEGORY. Leave blank otherwise. You can create a drop down list, or manually enter a title.</t>
  </si>
  <si>
    <t xml:space="preserve">Titre de la catégorie
Si vous souhaitez créer une CATÉGORIE pour les questions. Sinon, laissez-le vide et demandez-leur. Vous pouvez créer votre liste déroulante ou écrire un titre de votre choix. </t>
  </si>
  <si>
    <t>PASSWORD
 If you set a password, you will need to provide it to the students so that they can fill the test.</t>
  </si>
  <si>
    <t>PREFIX
Prefix added to all test questions. Questions will be numbered according to their prefix, a way of keeping them ordered. Leave blank if no prefix is needed.</t>
  </si>
  <si>
    <t xml:space="preserve">PRÉFIXE
Préfixe qu'aura toutes les questions du questionnaire. Les questions seront numérotées en fonction de leur préfixe, ceci aidera à ordonner les questions. Si vous ne voulez pas de préfixe, vous pouvez le laisser vide. </t>
  </si>
  <si>
    <t>SHUFFLE ANSWERS
Select "true" to shuffle answers.</t>
  </si>
  <si>
    <t xml:space="preserve">Description de la CATÉGORIE
Si vous voulez écrire un commentaire à propos de la catégorie.Sinon, vous pouvez le laisser vide. </t>
  </si>
  <si>
    <t>Descripción de la SUBCATEGORÍA
Si quieres escribir algo sobre la subcategoría, sólo es un comentario. Si no quieres escribir nada, lo puedes dejar en blanco.</t>
  </si>
  <si>
    <t>SUBCATEGORY description
In case you want to add a note about the subcategory. Leave blank otherwise.</t>
  </si>
  <si>
    <t xml:space="preserve">Description de la SOUS-CATÉGORIE
Si vous voulez écrire un commentaire à propos de la sous-catégorie. Sinon, vous pouvez le laisser vide.  </t>
  </si>
  <si>
    <t>SCORE
Score assigned to each question. By default, MOODLE grants a 1, it can be modified when creating the test.</t>
  </si>
  <si>
    <t xml:space="preserve">Ponctuation
Note attribuée à chaque question. Par défaut MOODLE accorde un un, vous pouvez modifier la valeur lors de la création du questionnaire. </t>
  </si>
  <si>
    <t>FORMS HELP</t>
  </si>
  <si>
    <t>POINTS FOR EACH ANSWER:
The score that each answer on the left will have. You can write it manually or select a value from the drop-down list.
If there is more than one correct answer, the total sum must be 100.</t>
  </si>
  <si>
    <t>POINTS POUR CHAQUE RÉPONSE:
Le score que chaque réponse à gauche aura. Vous pouvez l'écrire manuellement ou sélectionner une valeur dans la liste déroulante.
S'il y a plus d'une réponse correcte, la somme totale doit être de 100.</t>
  </si>
  <si>
    <t>COINCIDENCIA:
Si quieres que tengan que coincidir las MAYÚSCULAS pon 1.</t>
  </si>
  <si>
    <t>Le score TOTAL des bonnes réponses doit être égal à 100.
Modifiez les données avant la SAUVEGARDE.</t>
  </si>
  <si>
    <t>The boxes in ORANGE cannot be empty.
Fill in the data PROPERLY before SAVING.</t>
  </si>
  <si>
    <t>Next you must open the file containing the questions you want to import.</t>
  </si>
  <si>
    <t>Write the WIDTH you want the image to have.
If you do not know what size you want, you can leave it blank, and the default width of the image will be used, but you CANNOT SET ZERO (0).</t>
  </si>
  <si>
    <t>Écrivez la LARGEUR que vous voulez que l'image ait.
Si vous ne savez pas quelle taille vous voulez utiliser, vous pouvez le laisser vide, et la largeur par défaut de l'image sera prise, mais elle NE PEUT PAS ÊTRE ZÉRO (0).</t>
  </si>
  <si>
    <t>Write the HEIGHT you want the image to have.
If you do not know what size you want, you can leave it blank, and the default width of the image will be used, but you CANNOT SET ZERO (0).</t>
  </si>
  <si>
    <t>Écrivez la HAUTEUR de l'image que vous voulez utiliser.
Si vous ne savez pas quelle taille vous voulez utiliser, vous pouvez le laisser vide, et la largeur par défaut de l'image sera prise, mais elle NE PEUT PAS ÊTRE ZÉRO (0).</t>
  </si>
  <si>
    <t>Le numéro initial de la question à exporter doit être supérieur au plus petit numéro de la banque de questions.</t>
  </si>
  <si>
    <t xml:space="preserve">Do you really want to DELETE the question </t>
  </si>
  <si>
    <t xml:space="preserve">The question </t>
  </si>
  <si>
    <t>You have selected export ALL questionnaires.</t>
  </si>
  <si>
    <t>LE FICHIER À CRÉER EST EN TEXTE BRUT.
IL PEUT ÊTRE OUVERT AVEC WORD, NOTEBOOK, LATEX, ETC.</t>
  </si>
  <si>
    <t>Se va a crear un archivo de texto.
Indica la extensión con la que quieres guardarlo (txt/doc):</t>
  </si>
  <si>
    <t>A text file will be created.
Indicate the extension you want to save it with(txt/doc):</t>
  </si>
  <si>
    <t>Type the file's NAME:</t>
  </si>
  <si>
    <t xml:space="preserve">Do you want to WORK with ALL the Questionnaires?
  - If you select YES: you will work with ALL the questionnaires.
  - If you select NO: you will only work with the selected questions of the Questionnaire:
</t>
  </si>
  <si>
    <t xml:space="preserve">Voulez-vous TRAVAILLER avec TOUS les questionnaires?
  - Si vous sélectionnez OUI: vous travaillerez avec TOUS les questionnaires.
  - Si vous sélectionnez NON: vous travallerez seulement avec les questions sélectionnées du Questionnaire:
</t>
  </si>
  <si>
    <t xml:space="preserve">You have selected to IMPORT questions from another file.
Do you want to keep the questions you currently have and put the ones that you are going to IMPORT NEXT?
</t>
  </si>
  <si>
    <t xml:space="preserve">Vous avez sélectionné d'IMPORT les questions  d'un autre fichier.
Voulez-vous conserver les questions que vous avez déjà  et mettre celles que vous allez IMPORTER ENSUITE?
</t>
  </si>
  <si>
    <t xml:space="preserve">Write what separator you want to use for the pairs of the standard questionnaire:
</t>
  </si>
  <si>
    <t xml:space="preserve">Écrivez le séparateur que vous voulez utiliser pour les couples du questionnaire standard:
</t>
  </si>
  <si>
    <t>THIS FUNCTION IS NOT AVAILABLE FOR MAC, I HOPE TO FIND A SOLUTION SOON.</t>
  </si>
  <si>
    <t>IL N'Y A AUCUNE INFORMATION UTILE POUR CETTE CASE.
CHOISISSEZ UNE CASE SIMILAIRE.</t>
  </si>
  <si>
    <t xml:space="preserve">AHORA DEBES ABRIR EL ARCHIVO  - MOODLE.xml -  con el BLOC DE NOTAS y pulsar [Ctrl + V].
LUEGO, DEBES GUARDAR EL ARCHIVO CON EL NOMBRE QUE QUIERAS, PERO EXTENSIÓN - .xml - </t>
  </si>
  <si>
    <t>NOW YOU MUST OPEN THE FILE - MOODLE.xml - with the NOTEBOOK and press [Ctrl + V].
THEN, YOU MUST SAVE THE FILE WITH THE NAME YOU WANT, BUT EXTENSION - .xml -</t>
  </si>
  <si>
    <t>GENERAL INFORMATION
Codification:  { P : T : D }
     - P ==&gt; SECTION POINTS
     - T ==&gt; KIND
     - D ==&gt; RESPONSE DATA
          ~%100% Correct  # Feedback
          ~%-50% Incorrect  # Feedback
Important notes:
    - The ~ character separates responses.
    - The correct answer has ~ = or ~% 100%.
    - # is for feedback.
    - Do not edit or create questions in the Moodle editor.
     It will create html code that may interfere with the question.</t>
  </si>
  <si>
    <t>INFORMATION GÉNÉRALE
Codification:  { P : T : D }
     - P ==&gt; SECTION POINTS
     - T ==&gt; TYPE
     - D ==&gt; DONNÉES DE RÉPONSE
          ~%100% Juste  # Retour
          ~%-50% Incorrect  # Retour
Notes importantes:
    - Le caractère ~ sépare les réponses.
    - La bonne réponse a ~ = ou ~% 100%.
    - # est pour les commentaires.
    - Ne pas modifier ou créer des questions dans l'éditeur Moodle.
      Créez du code html qui peut interférer avec la question.</t>
  </si>
  <si>
    <t>Oui, barrer en rouge.</t>
  </si>
  <si>
    <t>ASK LANGUAGE AGAIN NEXT TIME YOU OPEN THE APP?
P.S. 1: The original language of the application is SPANISH.
P.S. 2: You can change the language at any time, when using FastTest PluIn.</t>
  </si>
  <si>
    <t>DEMANDER À NOUVEAU LA LANGUE LA PROCHAINE FOIS QUE VOUS OUVREZ L'APPLICATION?
P.S. 1: La langue d'origine de l'application est l'ESPAGNOL.
P.S. 2: Vous pouvez changer la langue à tout moment, tant que vous utilisez le FastTest PluIn.</t>
  </si>
  <si>
    <t>FORMULAIRE APPARIEMENT</t>
  </si>
  <si>
    <t>FORMULAIRE DE RÉPONSE COURTE</t>
  </si>
  <si>
    <t>ESSAY QUESTION</t>
  </si>
  <si>
    <t>QUESTION DE COMPOSITION</t>
  </si>
  <si>
    <t>UPPER MENU</t>
  </si>
  <si>
    <t>¿Numerar las elecciones? (NINGUNA = none)</t>
  </si>
  <si>
    <t xml:space="preserve">RESPUESTAS (HTML):
Escribe la respuesta que deseas que aparezca en esta opción, debes asegurarte de darle la puntuación adecuada en la casilla de la derecha. </t>
  </si>
  <si>
    <t>RÉPONSES (HTML):
Écrivez la réponse que vous souhaitez voir apparaître dans cette option, vous devez vous assurer de lui donner le score approprié dans la case de droite.</t>
  </si>
  <si>
    <t>RESPOSTAS (HTML):
Escreva a resposta que deseja nesta opção, certifique-se de dar a ela a pontuação apropriada no campo à direita.</t>
  </si>
  <si>
    <t>RISPOSTE (HTML):
Scrivi la risposta che desideri in questa opzione, assicurati di assegnarle il punteggio appropriato nella casella a destra.</t>
  </si>
  <si>
    <t>ANTWORTEN (HTML):
Schreiben Sie die gewünschte Antwort in diese Option. Sie müssen sicherstellen, dass Sie die entsprechende Punktzahl in das Feld rechts eingeben.</t>
  </si>
  <si>
    <t>RETROALIMENTACIÓN (HTML):
Escribe el comentario que quieres que aparezca para cada respuesta.</t>
  </si>
  <si>
    <t>PISTAS (HTML):
Comentario que aparece si configuras MOODLE para que pueda dar pistas cuando se permita hacer más de un intento.</t>
  </si>
  <si>
    <t>RETROALIMENTACIÓN (HTML):
Mensaje que aparece si se selecciona esta respuesta.</t>
  </si>
  <si>
    <t>PALABRA (Texto plano):
Palabra perdida que se listará en el grupo asignado.</t>
  </si>
  <si>
    <t>WORT (Plain Text):
Fehlendes Wort, um in der zugewiesenen Gruppe aufgeführt zu werden.</t>
  </si>
  <si>
    <t>RETROALIMENTACIÓN (HTML):
Escribe la respuesta genérica que quieres que se muestre al terminar el cuestionario.</t>
  </si>
  <si>
    <t>FEEDBACK (HTML):
Enter the generic feedback message you want to show at the end of the test.</t>
  </si>
  <si>
    <t xml:space="preserve">RETOUR D'INFORMATION (HTML):
Écrivez la réponse générique que vous souhaitez voir apparaître à la fin du questionnaire. </t>
  </si>
  <si>
    <t xml:space="preserve">COMENTÁRIOS (HTML):
Escreva a resposta genérica que deseja que seja mostrada no final do questionário. </t>
  </si>
  <si>
    <t xml:space="preserve">RISPOSTA (HTML):
Scrivi la risposta generica che desideri venga mostrata alla fine del questionario. </t>
  </si>
  <si>
    <t>FEEDBACK (HTML):
Schreiben Sie die generische Antwort, die am Ende des Fragebogens angezeigt werden soll.</t>
  </si>
  <si>
    <t>RESPUESTA CORRECTA (HTML):
Escribe lo que quieres que se muestre al responder correctamente. Si no quieres poner nada, déjalo en blanco.</t>
  </si>
  <si>
    <t>CORRECT ANSWER (HTML):
Enter the correct answer feedback message. Leave blank if not needed.</t>
  </si>
  <si>
    <t xml:space="preserve">BONNE RÉPONSE (HTML):
Écrivez ce que vous voulez afficher quand la réponse est correcte. Si vous ne voulez rien mettre, laissez ce champ vide. </t>
  </si>
  <si>
    <t xml:space="preserve">RESPOSTA CORRETA (HTML):
Escreva o que deseja que seja mostrado ao responder corretamente. Se não quiser colocar nada, deixe em branco. </t>
  </si>
  <si>
    <t xml:space="preserve">RISPOSTA CORRETTA (HTML):
Scrivi quello che vuoi che venga mostrato quando rispondi correttamente. Se non vuoi inserire nulla, lascialo vuoto. </t>
  </si>
  <si>
    <t>RICHTIGE ANTWORT (HTML):
Schreiben Sie, was angezeigt werden soll, wenn Sie richtig antworten. Wenn Sie nichts einfügen möchten, lassen Sie es leer.</t>
  </si>
  <si>
    <t>PARTIALLY CORRECT ANSWER (HTML):
Enter the partially correct answer feedback message. Leave blank if not needed.</t>
  </si>
  <si>
    <t xml:space="preserve">RÉPONSE PARTIELLEMENT CORRECTE (HTML):
Écrivez ce que vous voulez afficher lorsque la réponse est partiellement correctement. Si vous ne voulez rien mettre, laissez ce champ vide. </t>
  </si>
  <si>
    <t xml:space="preserve">RESPOSTA NÃO COMPLETAMENTE CORRETA (HTML):
Escreva o que deseja que seja mostrado ao responder parcialmente correto. Se não quiser colocar nada, deixe em branco. </t>
  </si>
  <si>
    <t xml:space="preserve">RISPOSTA NON COMPLETAMENTE CORRETTA (HTML):
Scrivi quello che vuoi che venga mostrato quando rispondi in modo parzialmente corretto. Se non vuoi inserire nulla, lascialo vuoto. </t>
  </si>
  <si>
    <t>ANTWORT NICHT VOLLSTÄNDIG RICHTIG (HTML):
Schreiben Sie, was angezeigt werden soll, wenn Sie teilweise richtig antworten. Wenn Sie nichts einfügen möchten, lassen Sie es leer.</t>
  </si>
  <si>
    <t>RESPUESTA INCORRECTA (HTML):
Escribe lo que quieres que se muestre al responder de manera incorrecta. Si no quieres poner nada, déjalo en blanco.</t>
  </si>
  <si>
    <t>WRONG ANSWER (HTML):
Enter the wrong answer feedback message. Leave if not needed.</t>
  </si>
  <si>
    <t xml:space="preserve">MAUVAISE RÉPONSE (HTML):
Écrivez ce que vous voulez afficher quand la réponse est correcte. Si vous ne voulez rien mettre, laissez ce champ vide. </t>
  </si>
  <si>
    <t xml:space="preserve">RESPOSTA INCORRETA (HTML):
Escreva o que deseja que seja mostrado respondendo incorretamente. Se não quiser colocar nada, deixe em branco. </t>
  </si>
  <si>
    <t xml:space="preserve">RISPOSTA SBAGLIATA (HTML):
Scrivi ciò che desideri venga mostrato rispondendo in modo errato. Se non vuoi inserire nulla, lascialo vuoto. </t>
  </si>
  <si>
    <t>FALSCHE ANTWORT (HTML):
Schreiben Sie, was angezeigt werden soll, indem Sie falsch antworten. Wenn Sie nichts einfügen möchten, lassen Sie es leer.</t>
  </si>
  <si>
    <t>RESPUESTA (Texto Plano):
Posible respuesta corta.
Se usará '*' como comodín para cualquier carácter.
La primera respuesta que coincida se usará para determinar la puntuación y la retroalimentación.</t>
  </si>
  <si>
    <t xml:space="preserve">1. This application has been developed thanks to a Teaching Innovation Project approved by the Teaching Innovation Unit of the University of Cádiz.
2. The end user is a teacher who wants to use the QUESTIONNAIRES of the MOODLE platform. It can be used also by anyone who wants to have their Questions orderly stored in the same place or wants to export them to a TEXT document.
3. The main goal is to facilitate the creation of a QUESTION BANK for the questionnaires, so the end user must check that the questions are uploaded correctly (at least the first few times) and that the person has filled in the data appropriately, as if you were to do it in Moodle.
    If you click on each of the question types listed below, you will be able to see video tutorials on how they are created in MOODLE. </t>
  </si>
  <si>
    <t>Marcar_RI</t>
  </si>
  <si>
    <t>MARCAR RESPUESTAS NO CORRECTAS
Con esta opción, es posible marcar las respuestas que se piense que no son correctas, para ir descartándolas.</t>
  </si>
  <si>
    <t>MARQUE AS RESPOSTAS NÃO CORRETAS
Com esta opção, é possível marcar as respostas que você acha que não são corretas, para descartá-las.</t>
  </si>
  <si>
    <t>NICHT KORREKTE ANTWORTEN MARKIEREN
Mit dieser Option ist es möglich, die Antworten, die Sie für falsch halten, zu markieren, um sie zu verwerfen</t>
  </si>
  <si>
    <t>CONTRASSEGNA RISPOSTE NON CORRETTE
Con questa opzione, è possibile contrassegnare le risposte che ritieni non corrette, per scartarle.</t>
  </si>
  <si>
    <t>ENUNCIADO DE LA PREGUNTA (HTML):
Escribe el enunciado de la pregunta. 
Si quieres poner CÓDIGOS ESPECIALES, pincha F2 o haz "clic" dos veces con el ratón o usa el Editor Moodle.</t>
  </si>
  <si>
    <t>FR_EN</t>
  </si>
  <si>
    <t>RT_EN</t>
  </si>
  <si>
    <t>PA_EN</t>
  </si>
  <si>
    <t>TC_EN</t>
  </si>
  <si>
    <t>AA_EN</t>
  </si>
  <si>
    <t>PR_EN</t>
  </si>
  <si>
    <t>IE_EN</t>
  </si>
  <si>
    <t>RA_1_VF</t>
  </si>
  <si>
    <t>RA_2_VF</t>
  </si>
  <si>
    <t>RETROALIMENTACIÓN RESPUESTA INCORRECTA (HTML):
Mensaje que aparece si se selecciona la respuesta incorrecta.</t>
  </si>
  <si>
    <t>RETROALIMENTACIÓN RESPUESTA CORRECTA (HTML):
Mensaje que aparece si se selecciona la respuesta correcta.</t>
  </si>
  <si>
    <t>FEEDBACK CORRECT ANSWER (HTML):
Message that appears if the correct answer is selected.</t>
  </si>
  <si>
    <t>FEEDBACK INCORRECT ANSWER (HTML):
Message that appears if the wrong answer is selected.</t>
  </si>
  <si>
    <t>RESPOSTA CORRETA DE FEEDBACK (HTML):
Mensagem que aparece se a resposta correta for selecionada.</t>
  </si>
  <si>
    <t>RESPOSTA INCORRETA DE FEEDBACK (HTML):
Mensagem que aparece se a resposta errada for selecionada.</t>
  </si>
  <si>
    <t>FEEDBACK RISPOSTA CORRETTA (HTML):
Messaggio che appare se viene selezionata la risposta corretta.</t>
  </si>
  <si>
    <t>FEEDBACK RISPOSTA ERRATA (HTML):
Messaggio che appare se viene selezionata la risposta sbagliata.</t>
  </si>
  <si>
    <t>FEEDBACK KORREKTE ANTWORT (HTML):
Meldung, die angezeigt wird, wenn die richtige Antwort ausgewählt ist.</t>
  </si>
  <si>
    <t>FEEDBACK FALSCHE ANTWORT (HTML):
Meldung, die angezeigt wird, wenn die falsche Antwort ausgewählt wurde.</t>
  </si>
  <si>
    <t>RC_VF</t>
  </si>
  <si>
    <t>Respuesta 1</t>
  </si>
  <si>
    <t>Respuesta 2</t>
  </si>
  <si>
    <t>Respuesta 3</t>
  </si>
  <si>
    <t>Respuesta 4</t>
  </si>
  <si>
    <t>Respuesta 5</t>
  </si>
  <si>
    <t>Respuesta 6</t>
  </si>
  <si>
    <t>Puntos 1</t>
  </si>
  <si>
    <t>Puntos 2</t>
  </si>
  <si>
    <t>Puntos 3</t>
  </si>
  <si>
    <t>Puntos 4</t>
  </si>
  <si>
    <t>Puntos 5</t>
  </si>
  <si>
    <t>Puntos 6</t>
  </si>
  <si>
    <t>35_1</t>
  </si>
  <si>
    <t>ALLGEMEINE INFORMATIONEN
Kodierung: {P: T: D}
      - P ==&gt; PUNKTE-ABSCHNITT
      - T ==&gt; TYP
      - D ==&gt; ANTWORTDATEN
           ~% 100% richtig # Feedback
           ~% -50% Falsches # Feedback
Wichtige Notizen:
     - Das ~-Zeichen trennt die Antworten.
     - Die richtige Antwort führt zu ~ = oder ~% 100%
     - # ist für Feedback.
     - Bearbeiten oder erstellen Sie keine Fragen im Moodle-Editor.
       Erstellen Sie HTML-Code, der die Frage stören kann.</t>
  </si>
  <si>
    <t>INFORMAZIONE GENERALE
Codifica: {P: T: D}
      - P ==&gt; SEZIONE PUNTI
      - T ==&gt; TIPO
      - D ==&gt; DATI DI RISPOSTA
           ~% 100% corretto # feedback
           ~% -50% Errato # Feedback
Note importanti:
     - Il carattere ~ separa le risposte.
     - La risposta corretta porta a ~ = o ~% 100%
     - # è per il feedback.
     - Non modificare o creare domande nell'editor Moodle.
       Crea codice html che possa interferire con la domanda.</t>
  </si>
  <si>
    <t>INFORMAÇÕES GERAIS
Codificação: {P: T: D}
      - P ==&gt; SEÇÃO DE PONTOS
      - T ==&gt; TIPO
      - D ==&gt; DADOS DE RESPOSTA
           ~% 100% correto # feedback
           ~% -50% Incorreto # Feedback
Anotações importantes:
     - O caractere ~ separa as respostas.
     - A resposta correta leva a ~ = ou ~% 100%
     - # é para feedback.
     - Não edite ou crie perguntas no editor Moodle.
       Crie um código html que possa interferir na pergunta.</t>
  </si>
  <si>
    <t>¿Deseas Exportar las Preguntas y Respuestas Ordenadas?</t>
  </si>
  <si>
    <t>Möchten Sie die bestellten Fragen und Antworten exportieren?</t>
  </si>
  <si>
    <t>Vuoi Esportare le Domande e Risposte ordinate?</t>
  </si>
  <si>
    <t>Deseja exportar as perguntas e respostas solicitadas?</t>
  </si>
  <si>
    <t>PISTA: 1</t>
  </si>
  <si>
    <t>PISTA: 2</t>
  </si>
  <si>
    <t>PISTA: 3</t>
  </si>
  <si>
    <t>PISTA: 4</t>
  </si>
  <si>
    <t>CANAL YOUTUBE</t>
  </si>
  <si>
    <t>YOUTUBE CHANNEL</t>
  </si>
  <si>
    <t>CHAÎNE YOUTUBE</t>
  </si>
  <si>
    <t>CANAL DO YOUTUBE</t>
  </si>
  <si>
    <t>CANALE YOUTUBE</t>
  </si>
  <si>
    <t>YOUTUBE KANAL</t>
  </si>
  <si>
    <t>ÍNDICE</t>
  </si>
  <si>
    <t>CUSTOM DICTIONARY</t>
  </si>
  <si>
    <t>MARK WRONG ANSWERS
With this option, it is possible to mark the answers that you think are not correct, to discard them one by one.</t>
  </si>
  <si>
    <t>MARQUER LES MAUVAISES RÉPONSES
Avec cette option, il est possible de marquer les réponses que vous pensez être incorrectes, pour les éliminer petit à petit.</t>
  </si>
  <si>
    <t>05_1</t>
  </si>
  <si>
    <t>05_2</t>
  </si>
  <si>
    <t>08_1</t>
  </si>
  <si>
    <t>08_2</t>
  </si>
  <si>
    <t xml:space="preserve">Se van a GUARDAR los datos mostrados en el FORMULARIO como una NUEVA pregunta. 
El Número de la pregunta es </t>
  </si>
  <si>
    <t xml:space="preserve">The data shown in the FORM will be SAVED as a NEW question.
The question number is </t>
  </si>
  <si>
    <t xml:space="preserve">Os dados mostrados no FORMULÁRIO serão SALVOS como uma NOVA questão.
O número da pergunta é </t>
  </si>
  <si>
    <t xml:space="preserve">I dati mostrati nel MODULO verranno SALVATI come NUOVA domanda.
Il numero della domanda è </t>
  </si>
  <si>
    <t xml:space="preserve">Die im FORMULAR angezeigten Daten werden als NEUE Frage gespeichert.
Die Fragennummer ist </t>
  </si>
  <si>
    <t xml:space="preserve">Se ha guardado la pregunta Nº </t>
  </si>
  <si>
    <t xml:space="preserve">Question No. </t>
  </si>
  <si>
    <t xml:space="preserve">La question No. </t>
  </si>
  <si>
    <t xml:space="preserve">Pergunta nº </t>
  </si>
  <si>
    <t xml:space="preserve">Domanda n. </t>
  </si>
  <si>
    <t xml:space="preserve">Frage Nr. </t>
  </si>
  <si>
    <t>.
¿Deseas CONSERVAR los datos de la pregunta anterior en el formulario para escribir sobre ellos?</t>
  </si>
  <si>
    <t xml:space="preserve"> foi salvo.
Deseja MANTER os dados da pergunta anterior no formulário para escrever sobre eles?</t>
  </si>
  <si>
    <t xml:space="preserve"> è stata salvata.
Vuoi CONSERVARE i dati della domanda precedente nel modulo per scriverne?</t>
  </si>
  <si>
    <t xml:space="preserve"> wurde gespeichert.
Möchten Sie die Daten aus der vorherigen Frage im Formular behalten, um darüber zu schreiben?</t>
  </si>
  <si>
    <t>Voulez-vous exporter les questions et réponses dans cet ordre?</t>
  </si>
  <si>
    <t>RETOUR SUR RÉPONSE CORRECTE (HTML) :
Message qui apparaît si la bonne réponse est sélectionnée.</t>
  </si>
  <si>
    <t>RETOUR SUR RÉPONSE INCORRECTE (HTML) :
Message qui apparaît si la mauvaise réponse est sélectionnée.</t>
  </si>
  <si>
    <t>Do you want to Export the questions and answers in that order?</t>
  </si>
  <si>
    <t>Columna6</t>
  </si>
  <si>
    <t>5</t>
  </si>
  <si>
    <t>Retroalim. 1</t>
  </si>
  <si>
    <t>Retroalim. 2</t>
  </si>
  <si>
    <t>Retroalim. 3</t>
  </si>
  <si>
    <t>Retroalim. 4</t>
  </si>
  <si>
    <t>Retroalim. 5</t>
  </si>
  <si>
    <t>Retroalim. 6</t>
  </si>
  <si>
    <t>Puntos 7</t>
  </si>
  <si>
    <t>Puntos 8</t>
  </si>
  <si>
    <t>Puntos 9</t>
  </si>
  <si>
    <t>Puntos 10</t>
  </si>
  <si>
    <t>Puntos 11</t>
  </si>
  <si>
    <t>Puntos 12</t>
  </si>
  <si>
    <t>Nombre</t>
  </si>
  <si>
    <t>NRC</t>
  </si>
  <si>
    <t>NRI</t>
  </si>
  <si>
    <t>PRC</t>
  </si>
  <si>
    <t>Columna1</t>
  </si>
  <si>
    <t>a</t>
  </si>
  <si>
    <t>Retroalim. Respuesta Incorrecta</t>
  </si>
  <si>
    <t>Columna62</t>
  </si>
  <si>
    <t>Columna63</t>
  </si>
  <si>
    <t>Columna64</t>
  </si>
  <si>
    <t>Columna65</t>
  </si>
  <si>
    <t>Columna66</t>
  </si>
  <si>
    <t>Columna67</t>
  </si>
  <si>
    <t>Columna68</t>
  </si>
  <si>
    <t>Columna69</t>
  </si>
  <si>
    <t>Columna70</t>
  </si>
  <si>
    <t>Columna71</t>
  </si>
  <si>
    <t>Columna72</t>
  </si>
  <si>
    <t>Columna73</t>
  </si>
  <si>
    <t>Columna74</t>
  </si>
  <si>
    <t>Columna75</t>
  </si>
  <si>
    <t>Columna76</t>
  </si>
  <si>
    <t>Columna77</t>
  </si>
  <si>
    <t>Columna78</t>
  </si>
  <si>
    <t>Columna79</t>
  </si>
  <si>
    <t>Columna80</t>
  </si>
  <si>
    <t>Columna81</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</si>
  <si>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</si>
  <si>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</si>
  <si>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</si>
  <si>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</si>
  <si>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</si>
  <si>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</si>
  <si>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</si>
  <si>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</si>
  <si>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</si>
  <si>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</si>
  <si>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</si>
  <si>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</si>
  <si>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</si>
  <si>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</si>
  <si>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</si>
  <si>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</si>
  <si>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</si>
  <si>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</si>
  <si>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</si>
  <si>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</si>
  <si>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</si>
  <si>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</si>
  <si>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</si>
  <si>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12.2</t>
  </si>
  <si>
    <t>NP</t>
  </si>
  <si>
    <t>May</t>
  </si>
  <si>
    <t>Respuesta 01</t>
  </si>
  <si>
    <t>Puntos 01</t>
  </si>
  <si>
    <t>Retroalim. 01</t>
  </si>
  <si>
    <t>Respuesta 02</t>
  </si>
  <si>
    <t>Retroalim. 02</t>
  </si>
  <si>
    <t>Respuesta 03</t>
  </si>
  <si>
    <t>Puntos 03</t>
  </si>
  <si>
    <t>Retroalim. 03</t>
  </si>
  <si>
    <t>Respuesta 04</t>
  </si>
  <si>
    <t>Puntos 04</t>
  </si>
  <si>
    <t>Retroalim. 04</t>
  </si>
  <si>
    <t>Respuesta 05</t>
  </si>
  <si>
    <t>Puntos 05</t>
  </si>
  <si>
    <t>Retroalim. 042</t>
  </si>
  <si>
    <t>Respuesta 06</t>
  </si>
  <si>
    <t>Puntos 06</t>
  </si>
  <si>
    <t>Retroalim. 06</t>
  </si>
  <si>
    <t>Respuesta 07</t>
  </si>
  <si>
    <t>Puntos 07</t>
  </si>
  <si>
    <t>Retroalim. 07</t>
  </si>
  <si>
    <t>Respuesta 08</t>
  </si>
  <si>
    <t>Puntos 08</t>
  </si>
  <si>
    <t>Retroalim. 08</t>
  </si>
  <si>
    <t>Grupo 
Palabra  01</t>
  </si>
  <si>
    <t>Palabra  01</t>
  </si>
  <si>
    <t>Grupo 
Palabra  02</t>
  </si>
  <si>
    <t>Palabra  02</t>
  </si>
  <si>
    <t>Grupo 
Palabra  03</t>
  </si>
  <si>
    <t>Palabra  03</t>
  </si>
  <si>
    <t>Grupo 
Palabra  04</t>
  </si>
  <si>
    <t>Palabra  04</t>
  </si>
  <si>
    <t>Grupo 
Palabra  05</t>
  </si>
  <si>
    <t>Palabra  05</t>
  </si>
  <si>
    <t>Grupo 
Palabra  06</t>
  </si>
  <si>
    <t>Palabra  06</t>
  </si>
  <si>
    <t>Grupo 
Palabra  07</t>
  </si>
  <si>
    <t>Palabra  07</t>
  </si>
  <si>
    <t>Grupo 
Palabra  08</t>
  </si>
  <si>
    <t>Palabra  08</t>
  </si>
  <si>
    <t>Grupo 
Palabra  09</t>
  </si>
  <si>
    <t>Palabra  09</t>
  </si>
  <si>
    <t>Grupo 
Palabra  10</t>
  </si>
  <si>
    <t>Palabra  10</t>
  </si>
  <si>
    <t>Grupo 
Palabra  11</t>
  </si>
  <si>
    <t>Palabra  11</t>
  </si>
  <si>
    <t>Grupo 
Palabra  12</t>
  </si>
  <si>
    <t>Palabra  12</t>
  </si>
  <si>
    <t>6</t>
  </si>
  <si>
    <t>7</t>
  </si>
  <si>
    <t>8</t>
  </si>
  <si>
    <t>9</t>
  </si>
  <si>
    <t>NR</t>
  </si>
  <si>
    <t>C</t>
  </si>
  <si>
    <t>Descripcion</t>
  </si>
  <si>
    <t>PRI</t>
  </si>
  <si>
    <t>C3</t>
  </si>
  <si>
    <t>C4</t>
  </si>
  <si>
    <t>C5</t>
  </si>
  <si>
    <t>C2</t>
  </si>
  <si>
    <t>C12</t>
  </si>
  <si>
    <t>C13</t>
  </si>
  <si>
    <t>C15</t>
  </si>
  <si>
    <t>C17</t>
  </si>
  <si>
    <t>C18</t>
  </si>
  <si>
    <t>C19</t>
  </si>
  <si>
    <t>C20</t>
  </si>
  <si>
    <t>C21</t>
  </si>
  <si>
    <t>C22</t>
  </si>
  <si>
    <t>C23</t>
  </si>
  <si>
    <t>C24</t>
  </si>
  <si>
    <t>C25</t>
  </si>
  <si>
    <t>C26</t>
  </si>
  <si>
    <t>C27</t>
  </si>
  <si>
    <t>CONCATENA</t>
  </si>
  <si>
    <t>FORM RESP</t>
  </si>
  <si>
    <t>TEXTO</t>
  </si>
  <si>
    <t>CAJA</t>
  </si>
  <si>
    <t>ARCHIVOS</t>
  </si>
  <si>
    <t>ADJUNTOS</t>
  </si>
  <si>
    <t>PLANTILLA</t>
  </si>
  <si>
    <t>INFO</t>
  </si>
  <si>
    <t xml:space="preserve">Escribe el número de la pregunta.
Su valor debe estar entre </t>
  </si>
  <si>
    <t xml:space="preserve">Write the number of the question.
Its value must be between </t>
  </si>
  <si>
    <t xml:space="preserve">Escreva o número da pergunta.
Seu valor deve estar entre </t>
  </si>
  <si>
    <t xml:space="preserve">Scrivi il numero della domanda.
Il suo valore deve essere compreso tra </t>
  </si>
  <si>
    <t xml:space="preserve">Schreiben Sie die Nummer der Frage.
Sein Wert muss zwischen </t>
  </si>
  <si>
    <t xml:space="preserve">Escribe el número de la LÍNEA donde está la pregunta que quieres borrar.
Tiene que ser un valor entre: </t>
  </si>
  <si>
    <t xml:space="preserve"> y la PREGUNTA: </t>
  </si>
  <si>
    <t>84_1</t>
  </si>
  <si>
    <t>84_2</t>
  </si>
  <si>
    <t>84_3</t>
  </si>
  <si>
    <t>85_1</t>
  </si>
  <si>
    <t>85_2</t>
  </si>
  <si>
    <t>85_3</t>
  </si>
  <si>
    <t xml:space="preserve"> que está en la linea </t>
  </si>
  <si>
    <t xml:space="preserve"> e la domanda: </t>
  </si>
  <si>
    <t xml:space="preserve"> and the question: </t>
  </si>
  <si>
    <t xml:space="preserve"> et la question: </t>
  </si>
  <si>
    <t xml:space="preserve"> e a pergunta: </t>
  </si>
  <si>
    <t xml:space="preserve"> und die frage: </t>
  </si>
  <si>
    <t xml:space="preserve">Write the number of the LINE where the question you want to delete is located.
It has to be a value between: </t>
  </si>
  <si>
    <t xml:space="preserve">Escreva o número da LINHA onde a pergunta que você deseja excluir está localizada.
Tem que ser um valor entre: </t>
  </si>
  <si>
    <t xml:space="preserve">Scrivi il numero della RIGA in cui si trova la domanda che vuoi eliminare.
Deve essere un valore compreso tra: </t>
  </si>
  <si>
    <t xml:space="preserve">Schreiben Sie die Nummer der ZEILE, in der sich die Frage befindet, die Sie löschen möchten.
Es muss ein Wert sein zwischen: </t>
  </si>
  <si>
    <t>Hay líneas con el enunciado en blanco.
¿Quieres borrarlas?</t>
  </si>
  <si>
    <t xml:space="preserve">Actualmente estás en la LÍNEA: </t>
  </si>
  <si>
    <t>83_1</t>
  </si>
  <si>
    <t>Nº Final</t>
  </si>
  <si>
    <t>¿Quieres INSERTAR nuevas LÍNEAS, al final de la tabla, para escribir nuevas preguntas?</t>
  </si>
  <si>
    <t xml:space="preserve">La question N° </t>
  </si>
  <si>
    <t xml:space="preserve">A pergunta Nº </t>
  </si>
  <si>
    <t xml:space="preserve"> será EXCLUÍDA o que está em jogo </t>
  </si>
  <si>
    <t xml:space="preserve">La domanda N° </t>
  </si>
  <si>
    <t xml:space="preserve"> sarà CANCELLATA, cosa c'è in linea </t>
  </si>
  <si>
    <t xml:space="preserve"> wird GELÖSCHT, was steht auf der linie </t>
  </si>
  <si>
    <t xml:space="preserve">Se va a BORRAR la pregunta N° </t>
  </si>
  <si>
    <t xml:space="preserve">Question N° </t>
  </si>
  <si>
    <t>Möchten Sie am Ende der Tabelle neue ZEILEN EINFÜGEN, um neue Fragen zu schreiben?</t>
  </si>
  <si>
    <t>Quer INSERIR novas LINHAS, no final da tabela, para escrever novas questões?</t>
  </si>
  <si>
    <t>Vuoi INSERIRE nuove RIGHE, a fine tabella, per scrivere nuove domande?</t>
  </si>
  <si>
    <t>Existem linhas com a frase em branco.
Você quer excluí-los?</t>
  </si>
  <si>
    <t>Ci sono righe con la frase vuota.
Vuoi eliminarli?</t>
  </si>
  <si>
    <t>Es gibt Zeilen, in denen der Satz leer ist.
Möchten Sie sie löschen?</t>
  </si>
  <si>
    <t>Initial number of question to be exported</t>
  </si>
  <si>
    <t>Pena de tentativa, no caso de permitir mais de um.</t>
  </si>
  <si>
    <t>Tentare la penalità, in caso di permetterne più di una.</t>
  </si>
  <si>
    <t>Versuchsstrafe, wenn mehr als eine erlaubt ist.</t>
  </si>
  <si>
    <t>Réponse Courte</t>
  </si>
  <si>
    <t>Resposta Curta</t>
  </si>
  <si>
    <t>Risposta Breve</t>
  </si>
  <si>
    <t>Palavra Perdida</t>
  </si>
  <si>
    <t xml:space="preserve">Groupe </t>
  </si>
  <si>
    <t xml:space="preserve">Gruppo </t>
  </si>
  <si>
    <t xml:space="preserve">Gruppe </t>
  </si>
  <si>
    <t xml:space="preserve">Couple </t>
  </si>
  <si>
    <t xml:space="preserve">Casal </t>
  </si>
  <si>
    <t xml:space="preserve">Coppia </t>
  </si>
  <si>
    <t xml:space="preserve">Partner </t>
  </si>
  <si>
    <t>Case sensibility (YES=1)</t>
  </si>
  <si>
    <t>Sensibile à la casse (Oui = 1)</t>
  </si>
  <si>
    <t xml:space="preserve">Mot </t>
  </si>
  <si>
    <t xml:space="preserve">Parola </t>
  </si>
  <si>
    <t xml:space="preserve">Wort </t>
  </si>
  <si>
    <t>Titolo della SOTTOCATEGORIA
Se vuoi creare una SOTTOCATEGORIA per le domande. In caso contrario, lo lasci vuoto. Puoi scegliere dall'elenco a discesa o scrivere il nome che desideri.
Per includere più sottocategorie devi scrivere il simbolo " / "
Ad esempio " subcat1 / subcat2 / subcat3 ".</t>
  </si>
  <si>
    <t>Título da SUBCATEGORIA
Se você deseja criar uma SUBCATEGORIA para as questões. Caso contrário, deixe em branco. Você pode escolher na lista suspensa ou escrever o nome que deseja.
Para incluir mais subcategorias você deve escrever o símbolo " / "
Por exemplo, " subcat1 / subcat2 / subcat3 ".</t>
  </si>
  <si>
    <t>Titre de la SOUS-CATÉGORIE
Si vous souhaitez créer une SOUS-CATÉGORIE pour les questions. Sinon, laissez-le champs vide. Vous pouvez choisir dans la liste déroulante ou écrire le nom de votre choix.
Pour inclure de nouvelles sous-catégories, commencez par le symbole " / "
Par exemple " subcat1 / subcat2 / subcat3 ".</t>
  </si>
  <si>
    <t>SUBCATEGORY title
Option to create a new SUBCATEGORY. Leave blank otherwise. You can select from the drop down list, or manually enter a new subcategory name.
To include new subcategories, use the "/"
Eg. "subcat1/subcat2/subcat3".</t>
  </si>
  <si>
    <t>Título de la SUBCATEGORÍA
Si quieres crear una SUBCATEGORÍA para las preguntas. Si no, lo dejas en blanco. Puedes elegir de la lista desplegable o escribir el nombre que quieras.
Para incluir más subcategorías debes escribir el símbolo "/"
Ej. "subcat1/subcat2/subcat3".</t>
  </si>
  <si>
    <t>PAROLA D'ORDINE
Se inserisci una password o un codice, devi comunicarlo agli studenti che compileranno il questionario.</t>
  </si>
  <si>
    <t>KATEGORIE beschreibung
Wenn Sie etwas über die Kategorie schreiben möchten, ist dies nur ein Kommentar. Wenn Sie nichts schreiben möchten, können Sie es leer lassen.</t>
  </si>
  <si>
    <t xml:space="preserve">PONTUAÇÃO
Pontos que cada pergunta terá. Por padrão, o MOODLE coloca um, você pode modificar o valor quando o questionário é criado. </t>
  </si>
  <si>
    <t xml:space="preserve">PUNTEGGIATURA
Punti che ogni domanda avrà. Per impostazione predefinita, MOODLE ne inserisce uno, è possibile modificare il valore quando viene creato il questionario. </t>
  </si>
  <si>
    <t>INTERPUNKTION
Punkte, die jede Frage haben wird. Standardmäßig legt MOODLE einen Wert fest. Sie können den Wert beim Erstellen des Fragebogens ändern.</t>
  </si>
  <si>
    <t xml:space="preserve">PÉNALITÉ DE TENTATIVE
Pénalité pour tentatives successives. Si vous ne voulez pas pénaliser les mauvaises réponses, vous pouvez le configurer dans le questionnaire. </t>
  </si>
  <si>
    <t xml:space="preserve">TENTATIVA DE PENALIDADE
Penalidade por tentativas sucessivas. Se não quiser penalizar as respostas erradas, pode configurá-lo no questionário. </t>
  </si>
  <si>
    <t>TENTATIVO DI RIGORE
Penalità per tentativi successivi. Se non vuoi penalizzare le risposte sbagliate, puoi configurarlo nel questionario .</t>
  </si>
  <si>
    <t>ABSICHTSSTRAFE
Strafe für aufeinanderfolgende Versuche. Wenn Sie keine falschen Antworten bestrafen möchten, können Sie dies im Fragebogen konfigurieren.</t>
  </si>
  <si>
    <t>QUESTION STATEMENT (HTML):
Write the question statement. 
If you want to include SPECIAL CODES, press F2 or with the mouse left-click twice or use the Moodle Editor.</t>
  </si>
  <si>
    <t>ÉNONCÉ DE LA QUESTION (HTML):
Écrivez l'énoncé de la question. 
Si vous voulez mettre des CODES SPECIAUX, appuyez sur F2 ou faites un double-clic gauche de la souris ou utilisez l'éditeur Moodle.</t>
  </si>
  <si>
    <t>ERKLÄRUNG DER FRAGE (HTML):
Schreiben Sie die Erklärung der Frage.
Wenn Sie SPEZIELLE CODES einfügen möchten, drücken Sie F2 oder klicken Sie zweimal mit der Maus oder verwenden Sie den Moodle-Editor.</t>
  </si>
  <si>
    <t>ANSWERS (HTML):
Write the answer you want to appear in this option, you need to make sure to give it the appropriate score in the box on the right.</t>
  </si>
  <si>
    <t>FEERBACK (HTML):
Write the comment you want to appear for each answer.</t>
  </si>
  <si>
    <t>RETOUR D'INFORMATION (HTML):
Écrivez le commentaire que vous souhaitez voir apparaître pour chaque réponse.</t>
  </si>
  <si>
    <t>COMENTÁRIOS (HTML):
Escreva o comentário que você deseja que apareça para cada resposta.</t>
  </si>
  <si>
    <t>RISPOSTA (HTML):
Scrivi il commento che vuoi che appaia per ogni risposta.</t>
  </si>
  <si>
    <t>FEEDBACK (HTML):
Schreiben Sie den Kommentar, den Sie für jede Antwort anzeigen möchten.</t>
  </si>
  <si>
    <t>TIPS (HTML):
Comment that appears if you configure MOODLE so that it can give clues when more than one attempt is allowed.</t>
  </si>
  <si>
    <t>DES PISTES (HTML):
Commentaire qui apparaît si vous configurez MOODLE pour qu'il puisse donner des indices lorsque plusieurs tentatives sont autorisées.</t>
  </si>
  <si>
    <t>TRILHAS (HTML):
Comentário que aparecerá se você configurar o MOODLE de forma que possa dar pistas quando houver mais de uma tentativa restante.</t>
  </si>
  <si>
    <t>BRANI (HTML):
Commento che apparirà se configuri MOODLE in modo che possa fornire indizi quando è rimasto più di un tentativo.</t>
  </si>
  <si>
    <t>SPUREN (HTML):
Kommentar, der angezeigt wird, wenn Sie MOODLE so konfigurieren, dass es Hinweise gibt, wenn mehr als ein Versuch übrig ist.</t>
  </si>
  <si>
    <t>G1 - PAAR (HTML):
Erstes Element des Paares.</t>
  </si>
  <si>
    <t>G1 - PAREJA (HTML):
Primer elemento de la pareja.</t>
  </si>
  <si>
    <t>G2 - PAREJA (Texto Plano):
Segundo elemento de la pareja.</t>
  </si>
  <si>
    <t>G1 - PAIR (HTML):
Pair first element.</t>
  </si>
  <si>
    <t>G1 - COUPLE (HTML):
Premier élément du couple.</t>
  </si>
  <si>
    <t>G1 - CASAL (HTML):
Primeiro elemento do casal.</t>
  </si>
  <si>
    <t>G1 - COPPIA (HTML):
Primo elemento della coppia.</t>
  </si>
  <si>
    <t>G2 - PAIR (Plain Text):
Pair second element.</t>
  </si>
  <si>
    <t>G2- COUPLE (Plain Text):
Second éléments du couple.</t>
  </si>
  <si>
    <t>G2- CASAL (Plain Text):
Segundos elementos do casal.</t>
  </si>
  <si>
    <t>G2- COPPIA (Plain Text):
Secondi elementi della coppia.</t>
  </si>
  <si>
    <t>G2-PARA (Plain Text):
Zweite Elemente des Paares.</t>
  </si>
  <si>
    <t>ANSWER (Plain Text):
Possible short answer.
 '*' can be used as a wildcard to match any characters. 
The first matching answer will be used to determine the score and feedback.</t>
  </si>
  <si>
    <t>RÉPONDRE (Plain Text):
Réponse courte possible.
Le caractère « * » peut être utilisé comme joker pour remplacer n'importe quel caractère. 
La première réponse correspondante sera utilisée pour déterminer le score et le feedback.</t>
  </si>
  <si>
    <t>RESPONDA (Plain Text):
Possível resposta curta. 
'*' Será usado como curinga para qualquer caractere.
A primeira resposta correspondente será usada para determinar a pontuação e o feedback.</t>
  </si>
  <si>
    <t>RISPOSTA (Plain Text):
Possibile risposta breve.
Il carattere '*' può essere usato come carattere jolly per accettare qualunque carattere. 
La prima risposta che corrisponde sarà usata per determinare il punteggio e il feedback.</t>
  </si>
  <si>
    <t>ANTWORTEN (Plain Text):
Mögliche kurze Antwort.
'*' kann als Ersatzzeichen für beliebige Buchstaben (Wildcard) benutzt werden. 
Die erste passende Antwort wird benutzt, um Bewertung und Feedback zu ermitteln.</t>
  </si>
  <si>
    <t>POINTS:
Points assigned to the selected answer.</t>
  </si>
  <si>
    <t>POINTS:
Points pour cette réponse.</t>
  </si>
  <si>
    <t>PONTOS:
Pontos para esta resposta.</t>
  </si>
  <si>
    <t>PUNTI:
Punti per questa risposta.</t>
  </si>
  <si>
    <t>PUNKTE:
Punkte für diese Antwort.</t>
  </si>
  <si>
    <t>FEEDBACK (HTML):
Message that appears if this answer is selected.</t>
  </si>
  <si>
    <t>RETOUR D'INFORMATION (HTML):
Message qui apparaît si cette réponse est sélectionnée.</t>
  </si>
  <si>
    <t>COMENTÁRIOS (HTML):
Quais respostas se você colocar esta resposta.</t>
  </si>
  <si>
    <t>RISPOSTA (HTML):
Quali risposte se metti questa risposta.</t>
  </si>
  <si>
    <t>FEEDBACK (HTML):
Was antwortet, wenn Sie diese Antwort geben.</t>
  </si>
  <si>
    <t>CAPITALIZATION MATCH:
Set to 1 to force sentence capitalization match when checking the answers. Matching upper case.</t>
  </si>
  <si>
    <t>COÏNCIDENCE:
Si vous voulez que les MAJUSCULES correspondent, mettez 1.</t>
  </si>
  <si>
    <t>COINCIDÊNCIA:
Se você quiser que a MAIÚSCULA corresponda, coloque 1.</t>
  </si>
  <si>
    <t>COINCIDENZA:
Se vuoi che le MAIUSCOLE corrispondano, inserisci 1.</t>
  </si>
  <si>
    <t>WORD GROUP:
Group No. for that word.</t>
  </si>
  <si>
    <t>GROUPE DE MOTS:
Numéro de groupe pour ce mot.</t>
  </si>
  <si>
    <t>GRIPPO DI PAROLE:
Numero di gruppo per questa parola.</t>
  </si>
  <si>
    <t>WORTGRUPPE:
Gruppen-Nr. Für dieses Wort.</t>
  </si>
  <si>
    <t>WORD (Plain Text):
Missing word to be linked to the assigned group.</t>
  </si>
  <si>
    <t>MOT (Plain Text):
Mot manquant à répertorier dans le groupe attribué.</t>
  </si>
  <si>
    <t>PALABRA (Plain Text):
Palavra em falta a ser listada no grupo atribuído.</t>
  </si>
  <si>
    <t>PAROLA (Plain Text):
Parola mancante da elencare nel gruppo assegnato.</t>
  </si>
  <si>
    <t>RESPUESTA CORRECTA:
Selecciona si la respuesta correcta es VERDADERO O FALSO.</t>
  </si>
  <si>
    <t>CORRECT ANSWER:
Select if the correct answer is TRUE OR FALSE.</t>
  </si>
  <si>
    <t>BONNE RÉPONSE:
Sélectionnez si la bonne réponse est VRAI OU FAUX.</t>
  </si>
  <si>
    <t>RESPOSTA CORRETA:
Selecione se a resposta correta é VERDADEIRA OU FALSA.</t>
  </si>
  <si>
    <t>RISPOSTA CORRETTA:
Seleziona se la risposta corretta è VERA O FALSA.</t>
  </si>
  <si>
    <t>RICHTIGE ANTWORT:
Wählen Sie aus, ob die richtige Antwort WAHR ODER FALSCH ist.</t>
  </si>
  <si>
    <t>FORMATO DE LA RESPUESTA:
Selecciona el formato con el que quieres que el alumno introduzca la respuesta.</t>
  </si>
  <si>
    <t>RESPONSE FORMAT:
Select the format with which you want the student to display the response.</t>
  </si>
  <si>
    <t>FORMAT DE RÉPONSE:
Sélectionnez le format avec lequel vous souhaitez que l'étudiant présente la réponse.</t>
  </si>
  <si>
    <t>FORMATO DE RESPOSTA:
Selecione o formato no qual deseja que o aluno insira a resposta.</t>
  </si>
  <si>
    <t>FORMATO DI RISPOSTA:
Seleziona il formato in cui vuoi che lo studente inserisca la risposta.</t>
  </si>
  <si>
    <t>ANTWORTFORMAT:
Wählen Sie das Format aus, in dem der Schüler die Antwort eingeben soll.</t>
  </si>
  <si>
    <t>REQUERIR TEXTO:
Puedes decidir si el alumno tiene que escribir algo o no.</t>
  </si>
  <si>
    <t>REQUIRE TEXT:
You can decide if the student has to write something or not.</t>
  </si>
  <si>
    <t>TEXTE REQUIS:
Vous pouvez décider si l'élève doit écrire quelque chose ou pas.</t>
  </si>
  <si>
    <t>REQUIRE TEXT:
Você pode decidir se o aluno deve escrever algo ou não.</t>
  </si>
  <si>
    <t>RICHIEDI TESTO:
Puoi decidere se lo studente deve scrivere qualcosa o no.</t>
  </si>
  <si>
    <t>ERFORDERLICHE TEXT:
Sie können entscheiden, ob der Schüler etwas schreiben soll oder nicht.</t>
  </si>
  <si>
    <t>PERMITIR ARCHIVOS:
Puedes decidir si el alumno debe subir un archivo o no.</t>
  </si>
  <si>
    <t>ALLOW FILES:
You can decide if the student should upload a file or not.</t>
  </si>
  <si>
    <t>AUTORISER LES FICHIERS:
Vous pouvez décider si l'étudiant doit transférer un fichier ou pas.</t>
  </si>
  <si>
    <t>PERMITIR ARQUIVOS:
Você pode decidir se o aluno deve enviar um arquivo ou não.</t>
  </si>
  <si>
    <t>CONSENTI FILE:
Puoi decidere se lo studente deve caricare un file o meno.</t>
  </si>
  <si>
    <t>DATEIEN ERLAUBEN:
Sie können entscheiden, ob der Schüler eine Datei hochladen soll oder nicht.</t>
  </si>
  <si>
    <t>TAMAÑO CAJA:
Puedes seleccionar el tamaño de la caja donde el alumno debe escribir la respuesta.</t>
  </si>
  <si>
    <t>ARCHIVOS ADJUNTAR:
Selecciona el número de archivos que el alumno puede adjuntar.</t>
  </si>
  <si>
    <t>FILES ATTACH:
Select the number of files the student can attach.</t>
  </si>
  <si>
    <t>JOINDRE DES FICHIERS:
Sélectionnez le nombre de fichiers que l'élève peut joindre.</t>
  </si>
  <si>
    <t>ANEXO DE ARQUIVOS:
Selecione o número de arquivos que o aluno pode anexar.</t>
  </si>
  <si>
    <t>FILE ALLEGATI:
Seleziona il numero di file che lo studente può allegare.</t>
  </si>
  <si>
    <t>DATEIEN ANHÄNGEN:
Wählen Sie die Anzahl der Dateien aus, die der Schüler anhängen kann.</t>
  </si>
  <si>
    <t>PLANTILLA RESPUESTA:
Puedes preparar una plantilla para ayudar al alumno a responder.</t>
  </si>
  <si>
    <t>ANSWER TEMPLATE:
You can prepare a template to guide the student's answers.</t>
  </si>
  <si>
    <t>TEMPLATE DE RÉPONSE:
Vous pouvez préparer une template pour guider l'élève pendant ses réponses.</t>
  </si>
  <si>
    <t>MODELO DE RESPOSTA:
Você pode preparar um modelo para ajudar o aluno a responder.</t>
  </si>
  <si>
    <t>MODELLO DI RISPOSTA:
Puoi preparare un modello per aiutare lo studente a rispondere.</t>
  </si>
  <si>
    <t>ANTWORTVORLAGE:
Sie können eine Vorlage vorbereiten, um den Schülern bei der Beantwortung zu helfen.</t>
  </si>
  <si>
    <t>INFORMACIÓN EVALUADOR:
Escribe la información que necesite el evaluador para poder corregir el ejercicio.</t>
  </si>
  <si>
    <t>EVALUATOR INFORMATION:
Write the information needed by the evaluator needs to correct the exercise.</t>
  </si>
  <si>
    <t>INFORMATIONS POUR L'ÉVALUATEUR:
Écrivez les informations dont l'évaluateur aura besoin pour corriger l'exercice.</t>
  </si>
  <si>
    <t>INFORMAÇÕES DO AVALIADOR:
Escreva as informações de que o avaliador precisa para poder corrigir o exercício.</t>
  </si>
  <si>
    <t>INFORMAZIONI PER IL VALUTATORE:
Scrivi le informazioni di cui il valutatore ha bisogno per poter correggere l'esercizio.</t>
  </si>
  <si>
    <t>EVALUATOR-INFORMATIONEN:
Schreiben Sie die Informationen auf, die der Evaluator benötigt, um die Übung korrigieren zu können.</t>
  </si>
  <si>
    <t>SUCHEN SIE NACH DER DATEI UND KOPIEREN SIE SIE IN DIESES VERZEICHNIS, UM FORTFAHREN ZU KÖNNEN.</t>
  </si>
  <si>
    <t xml:space="preserve">Les données affichées dans le FORMULAIRE seront SAUVEGARDÉES en tant que NOUVELLE question.
Le numéro de la question est </t>
  </si>
  <si>
    <t>Schreiben Sie die Breite, die das Bild haben soll.
Wenn Sie nicht wissen, welche Größe Sie möchten, können Sie das Feld leer lassen. Die Standardbreite des Bildes wird übernommen, es kann jedoch nicht auf NULL GESETZT WERDEN (0).</t>
  </si>
  <si>
    <t>Schreiben Sie die Höhe, die das Bild haben soll.
Wenn Sie nicht wissen, welche Größe Sie möchten, können Sie das Feld leer lassen. Es nimmt die Standardbreite des Bildes an, kann jedoch nicht auf NULL GESETZT WERDEN (0).</t>
  </si>
  <si>
    <t xml:space="preserve">Sind Sie sicher, dass Sie die Frage löschen möchten </t>
  </si>
  <si>
    <t xml:space="preserve">MÖCHTEN SIE DIE BESTEHENDE DATEI ERSETZEN?
</t>
  </si>
  <si>
    <t xml:space="preserve">THE FILE WILL BE REPLACED: </t>
  </si>
  <si>
    <t xml:space="preserve">O ARQUIVO SERÁ SUBSTITUÍDO: </t>
  </si>
  <si>
    <t xml:space="preserve">IL FILE VERRÀ SOSTITUITO: </t>
  </si>
  <si>
    <t xml:space="preserve">DIE DATEI WIRD ERSETZT: </t>
  </si>
  <si>
    <t xml:space="preserve">The file has been created with the name: </t>
  </si>
  <si>
    <t xml:space="preserve">Le fichier avec le nom a été créé: </t>
  </si>
  <si>
    <t xml:space="preserve">O arquivo com o nome foi criado: </t>
  </si>
  <si>
    <t xml:space="preserve">Il file con il nome è stato creato: </t>
  </si>
  <si>
    <t xml:space="preserve">Die Datei mit dem Namen wurde erstellt: </t>
  </si>
  <si>
    <t xml:space="preserve">Möchten Sie mit ALLEN Fragebögen ARBEITEN?
 - Wenn Sie JA auswählen, funktioniert dies mit ALLEN Fragebögen.
 - Wenn Sie NEIN auswählen: Die ausgewählten Fragen des Fragebogens werden bearbeitet:
</t>
  </si>
  <si>
    <t xml:space="preserve">Sie haben ausgewählt, Fragen aus einer anderen Datei zu IMPORTIEREN.
Möchten Sie die Fragen, die Sie derzeit haben, behalten und die Fragen stellen, die Sie als NÄCHSTES IMPORTIEREN möchten?
</t>
  </si>
  <si>
    <t xml:space="preserve">Do you want to KEEP the questions you currently have?
PS: You have selected SAVE Question Bank (the copy will be made in ANOTHER file). If you want to CLEAN the questions press NO.
</t>
  </si>
  <si>
    <t xml:space="preserve">Voulez-vous GARDER les questions que vous avez en ce moment?
PS: Vous avez sélectionné SAVE la Bank de Questions (la copie sera effectuée dans UN AUTRE fichier). Si vous voulez NETTOYER les questions, appuyez sur NON.
</t>
  </si>
  <si>
    <t xml:space="preserve">Quer MANTER as perguntas que tem atualmente?
PS: Você selecionou SAVE Question Bank (a cópia será feita em OUTRO arquivo). Se você quiser LIMPAR as perguntas, pressione NÃO.
</t>
  </si>
  <si>
    <t xml:space="preserve">Vuoi MANTENERE le domande che hai attualmente?
PS: hai selezionato SALVA banca delle domande (la copia verrà eseguita in UN ALTRO file). Se vuoi PULIRE le domande premi NO.
</t>
  </si>
  <si>
    <t xml:space="preserve">Möchten Sie die Fragen behalten, die Sie derzeit haben?
PS: Sie haben SAVE Question Bank ausgewählt (die Kopie wird in einer anderen Datei erstellt). Wenn Sie die Fragen REINIGEN möchten, drücken Sie NEIN.
</t>
  </si>
  <si>
    <t xml:space="preserve">Schreiben Sie, welches Trennzeichen Sie für die Paare des Typfragebogens setzen möchten:
</t>
  </si>
  <si>
    <t xml:space="preserve">¿Cuántas preguntas quieres guardar con estos datos aleatorios? 
[max  100]
</t>
  </si>
  <si>
    <t xml:space="preserve">How many questions do you want to save with this random data?
[max  100]
</t>
  </si>
  <si>
    <t xml:space="preserve">Combien de questions souhaitez-vous enregistrer avec ces données aléatoires?
[max  100]
</t>
  </si>
  <si>
    <t xml:space="preserve">Quantas perguntas você deseja salvar com esses dados aleatórios?
[max  100]
</t>
  </si>
  <si>
    <t xml:space="preserve">Quante domande vuoi salvare con questi dati casuali?
[max  100]
</t>
  </si>
  <si>
    <t xml:space="preserve">Wie viele Fragen möchten Sie mit diesen zufälligen Daten speichern?
[max  100]
</t>
  </si>
  <si>
    <t>Preguntas y respuestas en orden.</t>
  </si>
  <si>
    <t>Questions and answers are in the right order.</t>
  </si>
  <si>
    <t>Les questions et les réponses sont dans l'ordre.</t>
  </si>
  <si>
    <t>Perguntas e respostas em ordem.</t>
  </si>
  <si>
    <t>Domande e risposte in ordine.</t>
  </si>
  <si>
    <t>Fragen und Antworten der Reihe nach.</t>
  </si>
  <si>
    <t>Preguntas y respuestas barajadas.</t>
  </si>
  <si>
    <t>Shuffled questions and answers.</t>
  </si>
  <si>
    <t>Les questions et les réponses sont mélangées.</t>
  </si>
  <si>
    <t>Perguntas e respostas embaralhadas.</t>
  </si>
  <si>
    <t>Domande e risposte mescolate.</t>
  </si>
  <si>
    <t>Gemischte Fragen und Antworten.</t>
  </si>
  <si>
    <t xml:space="preserve">Você está atualmente na LINHA: </t>
  </si>
  <si>
    <t xml:space="preserve">Attualmente sei in LINEA: </t>
  </si>
  <si>
    <t xml:space="preserve">Sie befinden sich derzeit auf der LINE: </t>
  </si>
  <si>
    <t xml:space="preserve">El ENUNCIADO de la pregunta es: </t>
  </si>
  <si>
    <t xml:space="preserve">The STATEMENT of the question is: </t>
  </si>
  <si>
    <t xml:space="preserve">L'ÉNONCÉ de la question est: </t>
  </si>
  <si>
    <t xml:space="preserve">A DECLARAÇÃO da questão é: </t>
  </si>
  <si>
    <t xml:space="preserve">La DICHIARAZIONE della domanda è: </t>
  </si>
  <si>
    <t xml:space="preserve">Die AUSSAGE der Frage lautet: </t>
  </si>
  <si>
    <t xml:space="preserve">Haga clic en las etiquetas de texto para alternar: normal/rojo ondulado. &lt;br&gt;
Haga clic en los botones para seleccionar la respuesta. </t>
  </si>
  <si>
    <t xml:space="preserve">NO HAY PREGUNTAS EN EL BANCO DE PREGUNTAS: </t>
  </si>
  <si>
    <t xml:space="preserve">NO QUESTIONS FROM THE QUESTION BANK: </t>
  </si>
  <si>
    <t xml:space="preserve">PAS DE QUESTIONS DE LA BANQUE DE QUESTIONS: </t>
  </si>
  <si>
    <t xml:space="preserve">SEM PERGUNTAS DO BANCO DE PERGUNTAS: </t>
  </si>
  <si>
    <t xml:space="preserve">NESSUNA DOMANDA DALLA BANCA DI QUESTION: </t>
  </si>
  <si>
    <t xml:space="preserve">KEINE FRAGEN VON DER FRAGENBANK: </t>
  </si>
  <si>
    <t>77_1</t>
  </si>
  <si>
    <t>77_2</t>
  </si>
  <si>
    <t>77_3</t>
  </si>
  <si>
    <t>77_4</t>
  </si>
  <si>
    <t>77_0</t>
  </si>
  <si>
    <t>87_1</t>
  </si>
  <si>
    <t>87_2</t>
  </si>
  <si>
    <t>87_3</t>
  </si>
  <si>
    <t>87_4</t>
  </si>
  <si>
    <t>87_5</t>
  </si>
  <si>
    <t>87_6</t>
  </si>
  <si>
    <t>Escribe la URL de las PREGUNTAS que quieres utilizar.</t>
  </si>
  <si>
    <t>El codigo para usar las preguntas en el juego es:</t>
  </si>
  <si>
    <t>Código borrado con éxito.</t>
  </si>
  <si>
    <t>El identificador de la tabla no se encuentra registrado.</t>
  </si>
  <si>
    <t>87_7</t>
  </si>
  <si>
    <t>87_8</t>
  </si>
  <si>
    <t>Escribe la URL de las PREGUNTAS que deseas dejar de dar acceso. 
NO SE BORRARÁ EL ARCHIVO.</t>
  </si>
  <si>
    <t>La tabla debe estar compartida con TODOS.</t>
  </si>
  <si>
    <t>Debes UTILIZAR preguntas en GOOGLE DRIVE compartidas con TODOS.</t>
  </si>
  <si>
    <t>Você deve USAR perguntas no GOOGLE DRIVE compartilhadas com TODOS.</t>
  </si>
  <si>
    <t>Escreva a URL das PERGUNTAS que deseja usar.</t>
  </si>
  <si>
    <t>A mesa deve ser compartilhada com TODOS.</t>
  </si>
  <si>
    <t>O código para usar as perguntas no jogo é:</t>
  </si>
  <si>
    <t>Código apagado com sucesso.</t>
  </si>
  <si>
    <t>O identificador da tabela não está registrado.</t>
  </si>
  <si>
    <t>Escreva a URL das PERGUNTAS às quais deseja parar de conceder acesso.
O ARQUIVO NÃO SERÁ EXCLUÍDO.</t>
  </si>
  <si>
    <t>Écrivez l'URL des QUESTIONS que vous souhaitez utiliser.</t>
  </si>
  <si>
    <t>Code effacé avec succès.</t>
  </si>
  <si>
    <t>Écrivez l'URL des QUESTIONS auxquelles vous ne souhaitez plus donner accès. 
LE FICHIER NE SERA PAS SUPPRIMÉ.</t>
  </si>
  <si>
    <t>Devi USARE le domande su GOOGLE DRIVE condivise con TUTTI.</t>
  </si>
  <si>
    <t>Scrivi l'URL delle DOMANDE che vuoi utilizzare.</t>
  </si>
  <si>
    <t>Il tavolo deve essere condiviso con TUTTI.</t>
  </si>
  <si>
    <t>Il codice per utilizzare le domande nel gioco è:</t>
  </si>
  <si>
    <t>Codice cancellato con successo.</t>
  </si>
  <si>
    <t>L'identificatore della tabella non è registrato.</t>
  </si>
  <si>
    <t>Scrivi l'URL delle DOMANDE a cui non vuoi più dare accesso. 
IL FILE NON VERRÀ CANCELLATO.</t>
  </si>
  <si>
    <t>Sie müssen Fragen auf GOOGLE DRIVE VERWENDEN, die mit JEDER geteilt werden.</t>
  </si>
  <si>
    <t>Schreiben Sie die URL der QUESTIONS, die Sie verwenden möchten.</t>
  </si>
  <si>
    <t>Die Tabelle muss mit JEDEM geteilt werden.</t>
  </si>
  <si>
    <t>Der Code zur Verwendung der Fragen im Spiel lautet:</t>
  </si>
  <si>
    <t>Code erfolgreich gelöscht.</t>
  </si>
  <si>
    <t>Die Tabellenkennung ist nicht registriert.</t>
  </si>
  <si>
    <t>Schreiben Sie die URL der FRAGEN, denen Sie keinen Zugriff mehr gewähren möchten. 
DIE DATEI WIRD NICHT GELÖSCHT.</t>
  </si>
  <si>
    <t>Write the URL of the QUESTIONS you want to use.</t>
  </si>
  <si>
    <t>The table must be shared with EVERYONE.</t>
  </si>
  <si>
    <t>The code to use the questions in the game is:</t>
  </si>
  <si>
    <t>Code erased successfully.</t>
  </si>
  <si>
    <t>The table identifier is not registered.</t>
  </si>
  <si>
    <t>Write the URL of the QUESTIONS that you want to stop giving access. 
THE FILE WILL NOT BE DELETED.</t>
  </si>
  <si>
    <t>Multiple Choice 1A</t>
  </si>
  <si>
    <t xml:space="preserve"> Kurzantwort</t>
  </si>
  <si>
    <t>Freitext</t>
  </si>
  <si>
    <t>Lückentextauswahl</t>
  </si>
  <si>
    <t>Zuordnung</t>
  </si>
  <si>
    <t>Risposta Multipla 1R</t>
  </si>
  <si>
    <t>Corrispondenza</t>
  </si>
  <si>
    <t>Parole Mancanti</t>
  </si>
  <si>
    <t>Choix Multiple 1R</t>
  </si>
  <si>
    <t>Appariement</t>
  </si>
  <si>
    <t>Mots Manquants</t>
  </si>
  <si>
    <t>Matching</t>
  </si>
  <si>
    <t>Multiple Choice +A</t>
  </si>
  <si>
    <t>Choix Multiple +R</t>
  </si>
  <si>
    <t>Múltipla Escolha +R</t>
  </si>
  <si>
    <t>Risposta Multipla +R</t>
  </si>
  <si>
    <t>Multiple Choice +R</t>
  </si>
  <si>
    <t>FORMULARIO OPCIÓN MÚLTIPLE 1R/+R</t>
  </si>
  <si>
    <t>GRUPO DE PALAVRAS:
Número do grupo para esta palavra.</t>
  </si>
  <si>
    <t>True/False</t>
  </si>
  <si>
    <t>Verdadero/Falso</t>
  </si>
  <si>
    <t>Vrai/Faux</t>
  </si>
  <si>
    <t>Verdadeiro/Falso</t>
  </si>
  <si>
    <t>Vero/Falso</t>
  </si>
  <si>
    <t>Wahr/Falsch</t>
  </si>
  <si>
    <t>Múltipla Escolha 1R</t>
  </si>
  <si>
    <t>No hay nada que se pueda guardar.</t>
  </si>
  <si>
    <t>There is nothing that can be saved.</t>
  </si>
  <si>
    <t>Não há nada que possa ser salvo.</t>
  </si>
  <si>
    <t>Non c'è niente che possa essere salvato.</t>
  </si>
  <si>
    <t>Es gibt nichts zu retten.</t>
  </si>
  <si>
    <t>No hay nada guardado que se pueda recuperar.</t>
  </si>
  <si>
    <t>There is nothing saved that can be recovered.</t>
  </si>
  <si>
    <t>Il n'y a rien de sauvegardé qui puisse être récupéré.</t>
  </si>
  <si>
    <t>Não há nada salvo que possa ser recuperado.</t>
  </si>
  <si>
    <t>Non c'è nulla di salvato che può essere recuperato.</t>
  </si>
  <si>
    <t>Es ist nichts gespeichert, was wiederhergestellt werden kann.</t>
  </si>
  <si>
    <t>No hay nada guardado que se pueda borrar.</t>
  </si>
  <si>
    <t>There is nothing saved that can be erased.</t>
  </si>
  <si>
    <t>Il n'y a rien de sauvegardé qui puisse être effacé.</t>
  </si>
  <si>
    <t>Não há nada salvo que possa ser apagado.</t>
  </si>
  <si>
    <t>Non c'è nulla di salvato che possa essere cancellato.</t>
  </si>
  <si>
    <t>Es ist nichts gespeichert, was gelöscht werden kann.</t>
  </si>
  <si>
    <t>88_1</t>
  </si>
  <si>
    <t>88_2</t>
  </si>
  <si>
    <t>88_3</t>
  </si>
  <si>
    <t>88_4</t>
  </si>
  <si>
    <t>88_5</t>
  </si>
  <si>
    <t>88_6</t>
  </si>
  <si>
    <t>88_7</t>
  </si>
  <si>
    <t>88_8</t>
  </si>
  <si>
    <t>DATOS VARIABLES</t>
  </si>
  <si>
    <t>DATOS FORMULARIO</t>
  </si>
  <si>
    <t>89_1</t>
  </si>
  <si>
    <t>89_2</t>
  </si>
  <si>
    <t>89_3</t>
  </si>
  <si>
    <t>Se han guardado:</t>
  </si>
  <si>
    <t xml:space="preserve">Fórmulas del FORMULARIO </t>
  </si>
  <si>
    <t>The following have been saved:</t>
  </si>
  <si>
    <t>Eles foram salvos:</t>
  </si>
  <si>
    <t>Sono stati salvati:</t>
  </si>
  <si>
    <t>Sie wurden gespeichert:</t>
  </si>
  <si>
    <t>90_1</t>
  </si>
  <si>
    <t>90_2</t>
  </si>
  <si>
    <t xml:space="preserve">El FORMULARIO actual es: </t>
  </si>
  <si>
    <t>Selecciona el Tipo del que quieres recuperar las fórmulas de DATOS VARIABLES:</t>
  </si>
  <si>
    <t>Select the Type from which you want to retrieve the VARIABLE DATA formulas:</t>
  </si>
  <si>
    <t>Wählen Sie den Typ aus, von dem Sie die VARIABLE DATA-Formeln abrufen möchten:</t>
  </si>
  <si>
    <t>Selezionare il Tipo da cui si vogliono recuperare le formule DATI VARIABILI:</t>
  </si>
  <si>
    <t>Selecione o tipo do qual deseja recuperar as fórmulas de DADOS VARIÁVEIS:</t>
  </si>
  <si>
    <t>Le code pour utiliser les questions dans le jeu est:</t>
  </si>
  <si>
    <t>Has seleccionado ir a FORMULARIO Tipo:</t>
  </si>
  <si>
    <t>You have selected to go to FORM Type:</t>
  </si>
  <si>
    <t>Vous avez choisi d'accéder au FORMULAIRE de type:</t>
  </si>
  <si>
    <t>Você optou por ir para o Tipo de FORMULÁRIO:</t>
  </si>
  <si>
    <t>Hai scelto di andare a MODULO Tipo:</t>
  </si>
  <si>
    <t>Sie haben gewählt, um zum FORM-Typ zu gehen:</t>
  </si>
  <si>
    <t>35_2</t>
  </si>
  <si>
    <t>INSERTAR PREGUNTA [ Ctrl + h ]</t>
  </si>
  <si>
    <t>INSERT QUESTIONS [ Ctrl + h ]</t>
  </si>
  <si>
    <t>INSERIR PREGUNTAS [ Ctrl + h ]</t>
  </si>
  <si>
    <t>INSERISCI DOMANDE [ Ctrl + h ]</t>
  </si>
  <si>
    <t>EINFÜGEN FRAGEN [ Ctrl + h ]</t>
  </si>
  <si>
    <t>BORRAR PREGUNTA [ Ctrl + k ]</t>
  </si>
  <si>
    <t>DELETE QUESTIONS [ Ctrl + k ]</t>
  </si>
  <si>
    <t>EXCLUIR PREGUNTAS [ Ctrl + k ]</t>
  </si>
  <si>
    <t>CANCELLARE DOMANDE [ Ctrl + k ]</t>
  </si>
  <si>
    <t>LÖSCHEN FRAGEN [ Ctrl + k ]</t>
  </si>
  <si>
    <t>Si quieres copiar el contenido entre celdas con diferentes tamaños, debes hacerlo seleccionando el conenido desde la barra de fórmulas. 
Tanto para copiar el contenido como para pegarlo.</t>
  </si>
  <si>
    <t>If you want to copy the content between cells with different sizes, you must do so by selecting the content from the formula bar.  
Both to copy the content and to paste it.</t>
  </si>
  <si>
    <t>Si vous souhaitez copier le contenu entre des cellules de tailles différentes, vous devez le faire en sélectionnant le contenu dans la barre de formule.  
À la fois pour copier le contenu et pour le coller.</t>
  </si>
  <si>
    <t>Se você quiser copiar o conteúdo entre células com diferentes tamanhos, você deve fazê-lo selecionando o conteúdo da barra de fórmula.  
Tanto para copiar o conteúdo quanto para colá-lo.</t>
  </si>
  <si>
    <t>Se si desidera copiare il contenuto tra celle di dimensioni diverse, è necessario farlo selezionando il contenuto dalla barra della formula.  
Sia per copiare il contenuto che per incollarlo.</t>
  </si>
  <si>
    <t>Wenn Sie den Inhalt zwischen Zellen unterschiedlicher Größe kopieren möchten, müssen Sie dazu den Inhalt in der Bearbeitungsleiste auswählen.
Sowohl um den Inhalt zu kopieren als auch um ihn einzufügen.</t>
  </si>
  <si>
    <t>N Sub</t>
  </si>
  <si>
    <t>Nivel</t>
  </si>
  <si>
    <t>On Action</t>
  </si>
  <si>
    <t>Face Id</t>
  </si>
  <si>
    <t>Begin Group</t>
  </si>
  <si>
    <t>Nivel 1</t>
  </si>
  <si>
    <t>Nivel 2</t>
  </si>
  <si>
    <t>Teclas</t>
  </si>
  <si>
    <t>HOJAS NO MUESTRA</t>
  </si>
  <si>
    <t>N/A</t>
  </si>
  <si>
    <t>Num N/A</t>
  </si>
  <si>
    <t>&amp;</t>
  </si>
  <si>
    <t>[Teclas]</t>
  </si>
  <si>
    <t>Activa_Menu_EXCEL</t>
  </si>
  <si>
    <t>False</t>
  </si>
  <si>
    <t>Z_TX_92_23_</t>
  </si>
  <si>
    <t>Atajos_Teclado</t>
  </si>
  <si>
    <t>Z_TX_92_14_</t>
  </si>
  <si>
    <t>^{F1}</t>
  </si>
  <si>
    <t>Cambiar_Tipo_Pregunta</t>
  </si>
  <si>
    <t>Z_TX_92_15_</t>
  </si>
  <si>
    <t>INICIO,DICCIONARIO,Datos OM,Datos O2,Datos VF,Datos EM,Datos PP,Datos RC,Datos EN,Datos CL, Formulario OM,Formulario O2,Formulario VF,Formulario EM,Formulario PP,Formulario EN,Formulario RC,Formulario CL</t>
  </si>
  <si>
    <t>Graba_Archivo</t>
  </si>
  <si>
    <t>Z_TX_92_1_</t>
  </si>
  <si>
    <t>Z_TX_92_2_</t>
  </si>
  <si>
    <t>^{s}</t>
  </si>
  <si>
    <t>Z_TX_92_3_</t>
  </si>
  <si>
    <t>MENU_AYUDA</t>
  </si>
  <si>
    <t>Z_TX_92_4_</t>
  </si>
  <si>
    <t>^+{a}</t>
  </si>
  <si>
    <t>INICIO,DICCIONARIO</t>
  </si>
  <si>
    <t>CambiarCtrl_X_Ctrl_C</t>
  </si>
  <si>
    <t>Z_TX_92_5_</t>
  </si>
  <si>
    <t>^{c}</t>
  </si>
  <si>
    <t>Cambiar_Ctrl_V</t>
  </si>
  <si>
    <t>Z_TX_92_6_</t>
  </si>
  <si>
    <t>^{v}</t>
  </si>
  <si>
    <t>Ir_INICIO</t>
  </si>
  <si>
    <t>Z_TX_92_7_</t>
  </si>
  <si>
    <t>^+{h}</t>
  </si>
  <si>
    <t>IR_DATOS_GENERALES</t>
  </si>
  <si>
    <t>^+{g}</t>
  </si>
  <si>
    <t>IR_DICCIONARIO</t>
  </si>
  <si>
    <t>Z_IN_10_</t>
  </si>
  <si>
    <t>^+{d}</t>
  </si>
  <si>
    <t>DICCIONARIO</t>
  </si>
  <si>
    <t>IR_FORMULARIO</t>
  </si>
  <si>
    <t>Z_DG_20_</t>
  </si>
  <si>
    <t>^+{f}</t>
  </si>
  <si>
    <t>INICIO,DICCIONARIO,Formulario OM,Formulario O2,Formulario VF,Formulario EM,Formulario PP,Formulario EN,Formulario RC,Formulario CL</t>
  </si>
  <si>
    <t>IR_BANCO_PREGUNTAS</t>
  </si>
  <si>
    <t>Z_DG_21_</t>
  </si>
  <si>
    <t>^+{b}</t>
  </si>
  <si>
    <t>INICIO,DICCIONARIO,Datos OM,Datos O2,Datos VF,Datos EM,Datos PP,Datos RC,Datos EN,Datos CL</t>
  </si>
  <si>
    <t>IMPORTAR_PREGUNTAS</t>
  </si>
  <si>
    <t>Z_TX_92_8_</t>
  </si>
  <si>
    <t>Z_DG_22_</t>
  </si>
  <si>
    <t>EXPORTAR_EXCEL</t>
  </si>
  <si>
    <t>Z_DG_23_</t>
  </si>
  <si>
    <t>EXPORTAR_MOODLE_Sist_Op</t>
  </si>
  <si>
    <t>Z_DG_24_</t>
  </si>
  <si>
    <t>^+{m}</t>
  </si>
  <si>
    <t>EXPORTAR_TEXTO_Sist_Op</t>
  </si>
  <si>
    <t>Z_DG_25_</t>
  </si>
  <si>
    <t>^+{t}</t>
  </si>
  <si>
    <t>EXPORTAR_JUEGO</t>
  </si>
  <si>
    <t>Z_DG_26_</t>
  </si>
  <si>
    <t>^+{j}</t>
  </si>
  <si>
    <t>Cambio_N_I_DATOS_GENERALES</t>
  </si>
  <si>
    <t>Z_TX_92_10_</t>
  </si>
  <si>
    <t>Cambio_N_F_DATOS_GENERALES</t>
  </si>
  <si>
    <t>Z_TX_92_11_</t>
  </si>
  <si>
    <t>^{m}</t>
  </si>
  <si>
    <t>Datos_Iniciales_Actualizar</t>
  </si>
  <si>
    <t>Z_TX_92_12_</t>
  </si>
  <si>
    <t>^+{k}</t>
  </si>
  <si>
    <t>Limpiar_Datos_Formulario</t>
  </si>
  <si>
    <t>Z_MS_00_</t>
  </si>
  <si>
    <t>Z_MS_03_</t>
  </si>
  <si>
    <t>%^{f}</t>
  </si>
  <si>
    <t>INICIO,DICCIONARIO,GENERAL,Datos OM,Datos O2,Datos VF,Datos EM,Datos PP,Datos RC,Datos EN,Datos CL</t>
  </si>
  <si>
    <t>GUARDAR_INSERTAR_PREGUNTA</t>
  </si>
  <si>
    <t>^{h}</t>
  </si>
  <si>
    <t>INICIO,DICCIONARIO,GENERAL</t>
  </si>
  <si>
    <t>BORRAR_PREGUNTA</t>
  </si>
  <si>
    <t>Z_MS_05_</t>
  </si>
  <si>
    <t>^{k}</t>
  </si>
  <si>
    <t>Almacenar_Formulas</t>
  </si>
  <si>
    <t>^{w}</t>
  </si>
  <si>
    <t>Copia_CODIGOS_INFORMACION</t>
  </si>
  <si>
    <t>Z_ML_00_</t>
  </si>
  <si>
    <t>Z_ML_01_</t>
  </si>
  <si>
    <t>^+{c}</t>
  </si>
  <si>
    <t>^{t}</t>
  </si>
  <si>
    <t>Copia_Color_Texto_Otro</t>
  </si>
  <si>
    <t>Z_ML_11_</t>
  </si>
  <si>
    <t>^{o}</t>
  </si>
  <si>
    <t>Copia_Imagen</t>
  </si>
  <si>
    <t>Z_ML_12_</t>
  </si>
  <si>
    <t>^{i}</t>
  </si>
  <si>
    <t>Celdas_Formulas_INFORMACION</t>
  </si>
  <si>
    <t>Z_ML_14_</t>
  </si>
  <si>
    <t>^{j}</t>
  </si>
  <si>
    <t>Z_ML_15_</t>
  </si>
  <si>
    <t>Z_ML_16_</t>
  </si>
  <si>
    <t>^+{y}</t>
  </si>
  <si>
    <t>Limpiar_Datos_Variables</t>
  </si>
  <si>
    <t>Z_MS_07_</t>
  </si>
  <si>
    <t>%^{v}</t>
  </si>
  <si>
    <t>Enlaces_Docs_Google</t>
  </si>
  <si>
    <t>^+{l}</t>
  </si>
  <si>
    <t>INICIO,GENERAL,Datos OM,Datos O2,Datos VF,Datos EM,Datos PP,Datos RC,Datos EN,Datos CL, Formulario OM,Formulario O2,Formulario VF,Formulario EM,Formulario PP,Formulario EN,Formulario RC,Formulario CL</t>
  </si>
  <si>
    <t>Z_IN_09_</t>
  </si>
  <si>
    <t>DICCIONARIO,GENERAL,Datos OM,Datos O2,Datos VF,Datos EM,Datos PP,Datos RC,Datos EN,Datos CL, Formulario OM,Formulario O2,Formulario VF,Formulario EM,Formulario PP,Formulario EN,Formulario RC,Formulario CL</t>
  </si>
  <si>
    <t>Codigos_CLOZE</t>
  </si>
  <si>
    <t>^+{q}</t>
  </si>
  <si>
    <t>INICIO,GENERAL,DICCIONARIO,Datos OM,Datos O2,Datos VF,Datos EM,Datos PP,Datos RC,Datos EN,Datos CL, Formulario OM,Formulario O2,Formulario VF,Formulario EM,Formulario PP,Formulario EN,Formulario RC</t>
  </si>
  <si>
    <t>Copia_Cod_OM</t>
  </si>
  <si>
    <t>^+{o}</t>
  </si>
  <si>
    <t>Copia_Cod_RC</t>
  </si>
  <si>
    <t>^+{r}</t>
  </si>
  <si>
    <t>Copia_Cod_NUM</t>
  </si>
  <si>
    <t>^+{n}</t>
  </si>
  <si>
    <t>Elegir_N_Inicial</t>
  </si>
  <si>
    <t>Z_OM_01_</t>
  </si>
  <si>
    <t>%^{n}</t>
  </si>
  <si>
    <t>Elegir_Pregunta</t>
  </si>
  <si>
    <t>Z_OM_02_</t>
  </si>
  <si>
    <t>%^{p}</t>
  </si>
  <si>
    <t>BarraFormulas_Activa_Desactiva</t>
  </si>
  <si>
    <t>Z_TX_92_13_</t>
  </si>
  <si>
    <t>Activa_Menu</t>
  </si>
  <si>
    <t>Z_TX_92_17_</t>
  </si>
  <si>
    <t>%{m}</t>
  </si>
  <si>
    <t>Z_TX_92_18_</t>
  </si>
  <si>
    <t>^+{u}</t>
  </si>
  <si>
    <t>Z_TX_92_19_</t>
  </si>
  <si>
    <t>%{DOWN}</t>
  </si>
  <si>
    <t>Z_TX_92_20_</t>
  </si>
  <si>
    <t>{TAB}</t>
  </si>
  <si>
    <t>Z_TX_92_21_</t>
  </si>
  <si>
    <t>+{TAB}</t>
  </si>
  <si>
    <t>^+{F10}</t>
  </si>
  <si>
    <t>%{LEFT}</t>
  </si>
  <si>
    <t>92_1</t>
  </si>
  <si>
    <t>92_2</t>
  </si>
  <si>
    <t>92_3</t>
  </si>
  <si>
    <t>92_4</t>
  </si>
  <si>
    <t>92_5</t>
  </si>
  <si>
    <t>92_6</t>
  </si>
  <si>
    <t>92_7</t>
  </si>
  <si>
    <t>92_8</t>
  </si>
  <si>
    <t>92_9</t>
  </si>
  <si>
    <t>92_10</t>
  </si>
  <si>
    <t>92_11</t>
  </si>
  <si>
    <t>92_12</t>
  </si>
  <si>
    <t>92_13</t>
  </si>
  <si>
    <t>92_14</t>
  </si>
  <si>
    <t>92_15</t>
  </si>
  <si>
    <t>92_16</t>
  </si>
  <si>
    <t>92_17</t>
  </si>
  <si>
    <t>92_18</t>
  </si>
  <si>
    <t>92_19</t>
  </si>
  <si>
    <t>92_20</t>
  </si>
  <si>
    <t>92_21</t>
  </si>
  <si>
    <t>92_22</t>
  </si>
  <si>
    <t>92_23</t>
  </si>
  <si>
    <t>92_24</t>
  </si>
  <si>
    <t>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t>
  </si>
  <si>
    <t>The Questionnaire Types currently Active are:
- Multiple Choice (1 &amp; + Answer)                               - Essay
- True False                                                                     - Lost Word
- Match                                                                            - Short Answer
- Cloze: allows numerical calculations and interleaving different types of questions in a single question. Very useful to set many problems with different data very quickly.</t>
  </si>
  <si>
    <t>Les questionnaires de type sont actuellement actifs:
- Choix multiple (1 &amp; + réponse)                           -  Composition
- Vrai Faux                                                                  - Mot perdu
- Match                                                                       - Réponse courte
- Cloze: permet des calculs numériques et entrelace différents types de questions dans une seule question. Très utile pour résoudre très rapidement de nombreux problèmes avec différentes données.</t>
  </si>
  <si>
    <t>Os questionários de tipo estão atualmente ativos:
- Múltipla escolha (1 &amp; + resposta)                    -  Texto Livre
- Verdadeiro Falso                                                 - Palavra Perdida
- Correspondência                                                 - Resposta curta
- Cloze: permite cálculos numéricos e intercalar diferentes tipos de questões em uma única questão. Muito útil para resolver muitos problemas com dados diferentes muito rapidamente.</t>
  </si>
  <si>
    <t>I questionari di tipo sono attualmente attivi:
- Scelta multipla (1 &amp; + risposta)                     - Domanda Componimento
- Vero Falso                                                         - Parola perduta
- Corrispondenza                                               - Risposta breve
- Cloze: consente calcoli numerici e interleaving diversi tipi di domande in una singola domanda. Molto utile per risolvere molti problemi con dati diversi molto rapidamente.</t>
  </si>
  <si>
    <t xml:space="preserve">Die Typ-Fragebögen sind derzeit aktiv:
- Multiple Choice (1 &amp; + Antwort)                 - Freitextfrage
- Richtig Falsch                                                  - Verlorenes Wort
- Match                                                               - Kurze Antwort
- Lückentext: Ermöglicht numerische Berechnungen und das Verschachteln verschiedener Arten von Fragen in einer einzigen Frage. Sehr nützlich, um viele Probleme mit verschiedenen Daten sehr schnell zu lösen.
</t>
  </si>
  <si>
    <t>¡ARCHIVO NO VÁLIDO!
Debes seleccionar un archivo creado con esta aplicación.</t>
  </si>
  <si>
    <t>INVALID FILE!
You must select a file created with this application.</t>
  </si>
  <si>
    <t>FICHIER NON VALIDE!
Vous devez sélectionner un fichier créé avec cette application.</t>
  </si>
  <si>
    <t>ARQUIVO INVÁLIDO!
Você deve selecionar um arquivo criado com este aplicativo.</t>
  </si>
  <si>
    <t>FILE NON VALIDO!
Devi selezionare un file creato con questa applicazione.</t>
  </si>
  <si>
    <t>UNGÜLTIGE DATEI!
Sie müssen eine mit dieser Anwendung erstellte Datei auswählen.</t>
  </si>
  <si>
    <t xml:space="preserve">
debe estar en el DIRECTORIO en el que estás TRABAJANDO: 
</t>
  </si>
  <si>
    <t xml:space="preserve">
must be in the same WORKING DIRECTORY: 
</t>
  </si>
  <si>
    <t xml:space="preserve">
doit être dans le même RÉPERTOIRE de TRAVAIL:
</t>
  </si>
  <si>
    <t xml:space="preserve">
deve estar no DIRETÓRIO em que você está TRABALHANDO:
</t>
  </si>
  <si>
    <t xml:space="preserve">
deve essere nella RUBRICA in cui stai LAVORANDO:
</t>
  </si>
  <si>
    <t xml:space="preserve">
muss sich in dem VERZEICHNIS befinden, in dem Sie arbeiten:
</t>
  </si>
  <si>
    <t>MENÚ GENERAL</t>
  </si>
  <si>
    <t>GENERAL MENU</t>
  </si>
  <si>
    <t>MENU GÉNÉRAL</t>
  </si>
  <si>
    <t>MENU GERAL</t>
  </si>
  <si>
    <t>MEN GENERALE</t>
  </si>
  <si>
    <t>ALLGEMEINES MENÜ</t>
  </si>
  <si>
    <t xml:space="preserve">GUARDAR </t>
  </si>
  <si>
    <t>SAVE</t>
  </si>
  <si>
    <t>SAUVEGARDER</t>
  </si>
  <si>
    <t>SALVE</t>
  </si>
  <si>
    <t>SALVA</t>
  </si>
  <si>
    <t>SPEICHERN</t>
  </si>
  <si>
    <t>CERRAR</t>
  </si>
  <si>
    <t>CLOSE</t>
  </si>
  <si>
    <t>FERMER</t>
  </si>
  <si>
    <t>FECHAR</t>
  </si>
  <si>
    <t>CHIUDERE</t>
  </si>
  <si>
    <t>SCHLIESSEN</t>
  </si>
  <si>
    <t>AYUDA</t>
  </si>
  <si>
    <t>HELP</t>
  </si>
  <si>
    <t>AJUDA</t>
  </si>
  <si>
    <t>AIUTO</t>
  </si>
  <si>
    <t>HILFE</t>
  </si>
  <si>
    <t>COPIAR</t>
  </si>
  <si>
    <t>COPY</t>
  </si>
  <si>
    <t>COPIER</t>
  </si>
  <si>
    <t>CÓPIA DE</t>
  </si>
  <si>
    <t>COPIA</t>
  </si>
  <si>
    <t>KOPIEREN</t>
  </si>
  <si>
    <t>PEGAR</t>
  </si>
  <si>
    <t>PASTE</t>
  </si>
  <si>
    <t>COLAR</t>
  </si>
  <si>
    <t>IMPASTO</t>
  </si>
  <si>
    <t>EINFÜGEN</t>
  </si>
  <si>
    <t>IR A…</t>
  </si>
  <si>
    <t>GO TO …</t>
  </si>
  <si>
    <t>ALLER À…</t>
  </si>
  <si>
    <t>VAMOS PARA…</t>
  </si>
  <si>
    <t>VAI A…</t>
  </si>
  <si>
    <t>GEHE ZU…</t>
  </si>
  <si>
    <t>EXPORTAR / IMPORTAR</t>
  </si>
  <si>
    <t>EXPORT / IMPORT</t>
  </si>
  <si>
    <t>EXPORTER / IMPORTER</t>
  </si>
  <si>
    <t>ESPORTAZIONE / IMPORTAZIONE</t>
  </si>
  <si>
    <t>EXPORT IMPORT</t>
  </si>
  <si>
    <t>CAMBIAR NUMERO INICIAL</t>
  </si>
  <si>
    <t>CHANGE INITIAL NUMBER</t>
  </si>
  <si>
    <t>MODIFIER LE NUMÉRO INITIAL</t>
  </si>
  <si>
    <t>ALTERAR O NÚMERO INICIAL</t>
  </si>
  <si>
    <t>CAMBIA NUMERO INIZIALE</t>
  </si>
  <si>
    <t>ANFANGSNUMMER ÄNDERN</t>
  </si>
  <si>
    <t>CAMBIAR NUMERO FINAL</t>
  </si>
  <si>
    <t>CHANGE FINAL NUMBER</t>
  </si>
  <si>
    <t>MODIFIER LE NUMÉRO FINAL</t>
  </si>
  <si>
    <t>ALTERAR O NÚMERO FINAL</t>
  </si>
  <si>
    <t>CAMBIA NUMERO FINALE</t>
  </si>
  <si>
    <t>ENDGÜLTIGE NUMMER ÄNDERN</t>
  </si>
  <si>
    <t>ACTUALIZAR NUMEROS PREGUNTAS</t>
  </si>
  <si>
    <t>UPDATE QUESTIONS NUMBERS</t>
  </si>
  <si>
    <t>ATUALIZAÇÃO NÚMERO DE PERGUNTAS</t>
  </si>
  <si>
    <t>AGGIORNA IL NUMERO DI DOMANDE</t>
  </si>
  <si>
    <t>ANZAHL DER FRAGEN AKTUALISIEREN</t>
  </si>
  <si>
    <t>ACTIVAR / DESACTIVAR BARRA FÓRMULAS</t>
  </si>
  <si>
    <t>ACTIVATE / DEACTIVATE FORMULAS BAR</t>
  </si>
  <si>
    <t>ACTIVER / DÉSACTIVER LA BARRE DE FORMULES</t>
  </si>
  <si>
    <t>ATIVAR / DESATIVAR A BARRA DE FÓRMULAS</t>
  </si>
  <si>
    <t>ATTIVA/DISATTIVA FORMULE BAR</t>
  </si>
  <si>
    <t>FORMEL BAR . AKTIVIEREN / DEAKTIVIEREN</t>
  </si>
  <si>
    <t>OTROS ATAJOS DE TECLADO</t>
  </si>
  <si>
    <t>KEYBOARD SHORTCUTS</t>
  </si>
  <si>
    <t>RACCOURCIS CLAVIER</t>
  </si>
  <si>
    <t>ATALHOS DE TECLADO</t>
  </si>
  <si>
    <t>SCORCIATOIE DA TASTIERA</t>
  </si>
  <si>
    <t>TASTENKOMBINATIONEN</t>
  </si>
  <si>
    <t>SELECCIONAR TIPO DE PREGUNTA</t>
  </si>
  <si>
    <t>SELECT TYPE OF QUESTION</t>
  </si>
  <si>
    <t>SÉLECTIONNER LE TYPE DE QUESTION</t>
  </si>
  <si>
    <t>SELECIONE O TIPO DE PREGUNTA</t>
  </si>
  <si>
    <t>SELEZIONA IL TIPO DI DOMANDA</t>
  </si>
  <si>
    <t>ART DER FRAGE AUSWÄHLEN</t>
  </si>
  <si>
    <t>MENU EXCEL</t>
  </si>
  <si>
    <t>EXCEL MENU</t>
  </si>
  <si>
    <t>MENÜ EXCEL</t>
  </si>
  <si>
    <t>ACTIVAR MENU</t>
  </si>
  <si>
    <t>EXPANDIR BARRA FÓRMULAS</t>
  </si>
  <si>
    <t>ABRIR MENÚ DESPLEGABLE</t>
  </si>
  <si>
    <t>CELDA SIGUIENTE</t>
  </si>
  <si>
    <t>CELDA ANTERIOR</t>
  </si>
  <si>
    <t>TIPO DE PREGUNTA</t>
  </si>
  <si>
    <t>TYPE OF QUESTION</t>
  </si>
  <si>
    <t>ACTIVATE MENU</t>
  </si>
  <si>
    <t>ACTIVER LE MENU</t>
  </si>
  <si>
    <t>ATIVAR MENU</t>
  </si>
  <si>
    <t>ATTIVA MENU</t>
  </si>
  <si>
    <t>MENÜ AKTIVIEREN</t>
  </si>
  <si>
    <t>EXPAND FORMULAS BAR</t>
  </si>
  <si>
    <t>OPEN DROP DOWN MENU</t>
  </si>
  <si>
    <t>NEXT CELL</t>
  </si>
  <si>
    <t>PREVIOUS CELL</t>
  </si>
  <si>
    <t>DÉVELOPPER LA BARRE DE FORMULES</t>
  </si>
  <si>
    <t>OUVRIR LE MENU DÉROULANT</t>
  </si>
  <si>
    <t>CELLULE SUIVANTE</t>
  </si>
  <si>
    <t>CELLULE PRÉCÉDENTE</t>
  </si>
  <si>
    <t>TYPE DE QUESTION</t>
  </si>
  <si>
    <t>EXPANDIR BARRA DE FÓRMULAS</t>
  </si>
  <si>
    <t>ABRIR O MENU DROP DOWN</t>
  </si>
  <si>
    <t>PRÓXIMA CÉLULA</t>
  </si>
  <si>
    <t>CÉLULA ANTERIOR</t>
  </si>
  <si>
    <t>ESPANDI LA BARRA DELLE FORMULE</t>
  </si>
  <si>
    <t>APRI MENU A DISCESA</t>
  </si>
  <si>
    <t>CELLA SUCCESSIVA</t>
  </si>
  <si>
    <t>CELLA PRECEDENTE</t>
  </si>
  <si>
    <t>TIPO DI DOMANDA</t>
  </si>
  <si>
    <t>FORMELLEISTE ERWEITERN</t>
  </si>
  <si>
    <t>DROP-DOWN-MENÜ ÖFFNEN</t>
  </si>
  <si>
    <t>NÄCHSTE ZELLE</t>
  </si>
  <si>
    <t>VORHERIGE ZELLE</t>
  </si>
  <si>
    <t>FRAGETYP</t>
  </si>
  <si>
    <t>{F3}</t>
  </si>
  <si>
    <t>Pegar Nombre Definido</t>
  </si>
  <si>
    <t>"Ir A"</t>
  </si>
  <si>
    <t>{F5}</t>
  </si>
  <si>
    <t>Activa la barra de Menú</t>
  </si>
  <si>
    <t>{F10}</t>
  </si>
  <si>
    <t>^{F2}</t>
  </si>
  <si>
    <t>Muestra el cuadro diálogo imprimir</t>
  </si>
  <si>
    <t>^{F3}</t>
  </si>
  <si>
    <t>Muestra el administrador de nombres</t>
  </si>
  <si>
    <t>^{F11}</t>
  </si>
  <si>
    <t>Inserta hoja de Macros EXCEL</t>
  </si>
  <si>
    <t>+{F10}</t>
  </si>
  <si>
    <t>Muestra menú desplegable Click Derecho</t>
  </si>
  <si>
    <t>%{F8}</t>
  </si>
  <si>
    <t>Muestra cuadro diálogo MACRO</t>
  </si>
  <si>
    <t>%{F10}</t>
  </si>
  <si>
    <t>Muestra cuadro panel seleccionar OBJETOS</t>
  </si>
  <si>
    <t>%{F11}</t>
  </si>
  <si>
    <t>Abre editor VBA</t>
  </si>
  <si>
    <t>^+{F3}</t>
  </si>
  <si>
    <t>Muestra Cuadro diálogo Crear Nombres</t>
  </si>
  <si>
    <t>^+{F12}</t>
  </si>
  <si>
    <t>Muestra cuadro diálogo IMPRIMIR</t>
  </si>
  <si>
    <t>CommandBars</t>
  </si>
  <si>
    <t>Cell</t>
  </si>
  <si>
    <t>Column</t>
  </si>
  <si>
    <t>Row</t>
  </si>
  <si>
    <t>Ply</t>
  </si>
  <si>
    <t>Para cada celda</t>
  </si>
  <si>
    <t>Para cada Columna</t>
  </si>
  <si>
    <t>Para cada Fila</t>
  </si>
  <si>
    <t>Para cada Pestaña</t>
  </si>
  <si>
    <t>Sheet</t>
  </si>
  <si>
    <t>Worksheet Menu Bar</t>
  </si>
  <si>
    <t>Para cada Hoja</t>
  </si>
  <si>
    <t>Para cada Barra Menú</t>
  </si>
  <si>
    <t>Cambia Ctrl + X por Ctrl + c</t>
  </si>
  <si>
    <t>^{x}</t>
  </si>
  <si>
    <t>NO DESACTIVAR</t>
  </si>
  <si>
    <t>{Esc}</t>
  </si>
  <si>
    <t>Escape</t>
  </si>
  <si>
    <t>%^{t}</t>
  </si>
  <si>
    <t>Centrar_Valores_Tablas</t>
  </si>
  <si>
    <t>%^{i}</t>
  </si>
  <si>
    <t>Incluir_N_Pregunta</t>
  </si>
  <si>
    <t>Z_TX_92_24_</t>
  </si>
  <si>
    <t>Activa/Des</t>
  </si>
  <si>
    <t>%^{m}</t>
  </si>
  <si>
    <t>^{l}</t>
  </si>
  <si>
    <t>%^{e}</t>
  </si>
  <si>
    <t>%{F1}</t>
  </si>
  <si>
    <t>Inserta un gráfico en la hoja actual</t>
  </si>
  <si>
    <t>^+{?}</t>
  </si>
  <si>
    <t>%{F2}</t>
  </si>
  <si>
    <t>Muestra el diálogo de "Guardar como"</t>
  </si>
  <si>
    <t>FastTest PlugIn.xlsm</t>
  </si>
  <si>
    <t>+{F3}</t>
  </si>
  <si>
    <t>Después, debes seleccionar el idioma de la lista desplegable.</t>
  </si>
  <si>
    <t>Una vez seleccionado el idioma, si quieres seleccionar automáticamente el RANGO TOTAL de CELDAS:</t>
  </si>
  <si>
    <t>Once the language is selected, if you want to automatically select the TOTAL RANGE of CELLS:</t>
  </si>
  <si>
    <t>Una volta selezionata la lingua, se si vuole selezionare automaticamente la PORTATA TOTALE di CELLE:</t>
  </si>
  <si>
    <t>Une fois la langue sélectionnée, si vous souhaitez sélectionner automatiquement la GAMME TOTALE de CELLULES :</t>
  </si>
  <si>
    <t>Uma vez que o idioma é selecionado, se você deseja selecionar automaticamente a FAIXA TOTAL de CÉLULAS:</t>
  </si>
  <si>
    <t>Wenn Sie nach Auswahl der Sprache automatisch den GESAMTEN ZELLENBEREICH auswählen möchten:</t>
  </si>
  <si>
    <t xml:space="preserve"> Danach müssen Sie die Sprache aus der Dropdown-Liste auswählen.</t>
  </si>
  <si>
    <t xml:space="preserve"> Depois disso, você deve selecionar o idioma na lista suspensa.</t>
  </si>
  <si>
    <t xml:space="preserve"> Successivamente, è necessario selezionare la lingua dall'elenco a discesa.</t>
  </si>
  <si>
    <t xml:space="preserve"> After that, you must select the language from the drop-down list.</t>
  </si>
  <si>
    <t>92_25</t>
  </si>
  <si>
    <t>¿Desea guardar los cambios?</t>
  </si>
  <si>
    <t>Do you want to save your changes?</t>
  </si>
  <si>
    <t>Vuoi salvare le modifiche?</t>
  </si>
  <si>
    <t>Voulez-vous enregistrer vos modifications?</t>
  </si>
  <si>
    <t>Quer salvar suas mudanças?</t>
  </si>
  <si>
    <t>Möchten Sie Ihre Änderungen speichern?</t>
  </si>
  <si>
    <t>Activa_Formulario_Datos</t>
  </si>
  <si>
    <t>Activar formulario de datos para las hojas DATOS</t>
  </si>
  <si>
    <t>%^{d}</t>
  </si>
  <si>
    <t>Guarda_Cierra_Archivo</t>
  </si>
  <si>
    <t>92_26</t>
  </si>
  <si>
    <t>^{F4}</t>
  </si>
  <si>
    <t>%{F4}</t>
  </si>
  <si>
    <t>Cierra Excel</t>
  </si>
  <si>
    <t>¿Seguro que quieres cerrar FastTest PlugIn?</t>
  </si>
  <si>
    <t>Are you sure you want to CLOSE FastTest PlugIn?</t>
  </si>
  <si>
    <t>Êtes-vous sûr de vouloir fermer FastTest PlugIn?</t>
  </si>
  <si>
    <t>Tem certeza de que deseja fechar FastTest PlugIn?</t>
  </si>
  <si>
    <t>Möchten Sie das FastTest PlugIn wirklich schließen?</t>
  </si>
  <si>
    <t>Z_Celda</t>
  </si>
  <si>
    <t>%{z}</t>
  </si>
  <si>
    <t>93_1</t>
  </si>
  <si>
    <t>93_2</t>
  </si>
  <si>
    <t>Nada que guardar en …</t>
  </si>
  <si>
    <t xml:space="preserve">Guardando en … </t>
  </si>
  <si>
    <t>93_3</t>
  </si>
  <si>
    <t>93_4</t>
  </si>
  <si>
    <t xml:space="preserve">Guardando y cerrando  … </t>
  </si>
  <si>
    <t>Salvando e fechando...</t>
  </si>
  <si>
    <t>Salvataggio e chiusura...</t>
  </si>
  <si>
    <t>Speichern und schließen...</t>
  </si>
  <si>
    <t>Enregistrement et fermeture...</t>
  </si>
  <si>
    <t>Saving and closing on ...</t>
  </si>
  <si>
    <t>GENERAL</t>
  </si>
  <si>
    <t>Z_DG_00_</t>
  </si>
  <si>
    <t>El rango de preguntas a exportar no coincide con el Nº total de preguntas.</t>
  </si>
  <si>
    <t>Der Bereich der zu exportierenden Fragen stimmt nicht mit der Gesamtzahl der Fragen überein.</t>
  </si>
  <si>
    <t>The range of questions to be exported does not match the total number of questions.</t>
  </si>
  <si>
    <t>La gamme de questions à exporter ne correspond pas au nombre total de questions.</t>
  </si>
  <si>
    <t>A gama de perguntas a serem exportadas não corresponde ao número total de perguntas.</t>
  </si>
  <si>
    <t>L'intervallo di domande da esportare non corrisponde al numero totale di domande.</t>
  </si>
  <si>
    <t>LINK</t>
  </si>
  <si>
    <t>ENLACE</t>
  </si>
  <si>
    <t>¿Quieres BORRAR una pregunta?</t>
  </si>
  <si>
    <t>Vuoi ELIMINARE una domanda?</t>
  </si>
  <si>
    <t>Quer excluir uma pergunta?</t>
  </si>
  <si>
    <t>Vous voulez SUPPRIMER une question ?</t>
  </si>
  <si>
    <t>Möchten Sie eine Frage LÖSCHEN?</t>
  </si>
  <si>
    <t>Do you want to DELETE a question?</t>
  </si>
  <si>
    <t>- ESTA APLICACIÓN ES UNA AYUDA A OPTIMIZAR TU TIEMPO CUANDO USES LOS CUESTIONARIOS DE MOODLE
- NO GARANTIZA QUE COMPLETES BIEN LOS DATOS
- AYUDA A CREAR LAS PREGUNTAS DE MANERA MÁS EFICAZ
- RECUERDA GUARDAR UNA COPIA DE SEGURIDAD   
__________________________________________
            ¡ESPERO QUE TE SEA DE UTILIDAD!</t>
  </si>
  <si>
    <t>- THIS APPLICATION IS A HELP TO OPTIMIZE YOUR TIME WHEN YOU USE THE MOODLE QUESTIONNAIRES
- DOES NOT GUARANTEE THAT YOU COMPLETE THE DATA PROPERLY
- HELPS CREATE QUESTIONS MORE EFFECTIVELY
- REMEMBER TO KEEP A BACKUP COPY
__________________________________________
            I HOPE YOU FIND IT USEFUL!</t>
  </si>
  <si>
    <t>- ESTE APLICATIVO É UMA AJUDA PARA OTIMIZAR SEU TEMPO QUANDO VOCÊ USA OS QUESTIONÁRIOS DO MOODLE
- NÃO GARANTE QUE VOCÊ COMPLETE BEM OS DADOS
- AJUDA A CRIAR PERGUNTAS COM MAIS EFICÁCIA
- LEMBRE-SE DE MANTER UMA CÓPIA DE BACKUP
__________________________________________
            ESPERO QUE SEJA ÚTIL!</t>
  </si>
  <si>
    <t>- QUESTA APPLICAZIONE È UN AIUTO PER OTTIMIZZARE IL TUO TEMPO QUANDO USI I QUESTIONARI MOODLE
- NON GARANTISCE CHE I DATI COMPLETINO BENE
- AIUTA A CREARE DOMANDE IN MODO PIÙ EFFICACE
- RICORDA DI CONSERVARE UNA COPIA DI BACKUP
__________________________________________
            SPERO CHE LO TROVI UTILE!</t>
  </si>
  <si>
    <t>- DIESE ANWENDUNG IST EINE HILFE, IHRE ZEIT ZU OPTIMIEREN WENN SIE DIE MOODLE-FRAGEBOGEN VERWENDEN
- GARANTIERT NICHT, DASS SIE DIE DATEN GUT AUSFÜLLEN
- HILFT, FRAGEN EFFEKTIVER ZU ERSTELLEN
- DENKEN SIE DARAN, EINE SICHERUNGSKOPIE AUFZUBEWAHREN
__________________________________________
       ICH HOFFE, SIE FINDEN ES NÜTZLICH!</t>
  </si>
  <si>
    <t>FORMULARIO CLOZE</t>
  </si>
  <si>
    <t>CLOZE QUESTION</t>
  </si>
  <si>
    <t>QUESTION CLOZE</t>
  </si>
  <si>
    <t>Questão de CLOZE</t>
  </si>
  <si>
    <t>CLOZE</t>
  </si>
  <si>
    <t>Correct</t>
  </si>
  <si>
    <t>Cancel</t>
  </si>
  <si>
    <t>Numerical</t>
  </si>
  <si>
    <t>MC: Dropdown menu in-line in the text</t>
  </si>
  <si>
    <t>Correcto</t>
  </si>
  <si>
    <t>Retroalimentación</t>
  </si>
  <si>
    <t>Cancelar</t>
  </si>
  <si>
    <t>OM: Menú desplegable</t>
  </si>
  <si>
    <t>Numérica</t>
  </si>
  <si>
    <t>Tolerancia</t>
  </si>
  <si>
    <t>Tolerance</t>
  </si>
  <si>
    <t>02_1</t>
  </si>
  <si>
    <t>02_2</t>
  </si>
  <si>
    <t>02_3</t>
  </si>
  <si>
    <t>03_1</t>
  </si>
  <si>
    <t>03_4</t>
  </si>
  <si>
    <t>03_5</t>
  </si>
  <si>
    <t>03_6</t>
  </si>
  <si>
    <t>03_7</t>
  </si>
  <si>
    <t>03_8</t>
  </si>
  <si>
    <t>03_9</t>
  </si>
  <si>
    <t>05_3</t>
  </si>
  <si>
    <t>05_4</t>
  </si>
  <si>
    <t>05_5</t>
  </si>
  <si>
    <t>家</t>
  </si>
  <si>
    <t>YOUTUBE CHANNEL.</t>
  </si>
  <si>
    <t>公式</t>
  </si>
  <si>
    <t>仔细阅读</t>
  </si>
  <si>
    <t>该应用程序已在其第一个版本中开发，由以下版本开发：</t>
  </si>
  <si>
    <t>卡迪兹大学</t>
  </si>
  <si>
    <t>1.本申请已经了解了Cádiz大学教学创新单位批准的教学创新项目。
最终用户是想要使用Moodle平台问卷的老师。它也可以由任何想要将其有序存储在同一个地方或想要将它们导出到文本文档中的问题的人使用。
3.主要目标是促进创建问卷的问题银行，因此最终用户必须检查问题是否正确上传（至少是前几次），并且该人已适当地填写数据，如如果你要在Moodle做到这一点。
如果单击下面列出的每个问题类型，您将能够看到它们如何在Moodle中创建的视频教程。</t>
  </si>
  <si>
    <t>当前活动的调查问卷类型是：
- 多项选择（1＆+答案） - 论文
- 真假 - 丢失的词
- 匹配 - 短答案
- 隐冻：允许在一个问题中允许数值计算和交错不同类型的问题。非常有用，可以非常快速地设置不同数据的许多问题。</t>
  </si>
  <si>
    <t>指数</t>
  </si>
  <si>
    <t>特别的
代码</t>
  </si>
  <si>
    <t>上标</t>
  </si>
  <si>
    <t>下标</t>
  </si>
  <si>
    <t>越线</t>
  </si>
  <si>
    <t>衔接</t>
  </si>
  <si>
    <t>粗体</t>
  </si>
  <si>
    <t>空间（+1）</t>
  </si>
  <si>
    <t>红色文本</t>
  </si>
  <si>
    <t>蓝色文本</t>
  </si>
  <si>
    <t>插入
图片</t>
  </si>
  <si>
    <t>类别下拉列表</t>
  </si>
  <si>
    <t>使用变量数据</t>
  </si>
  <si>
    <t>一般数据</t>
  </si>
  <si>
    <t>BOTONES MENSAJES</t>
  </si>
  <si>
    <t>BT</t>
  </si>
  <si>
    <t>Aceptar</t>
  </si>
  <si>
    <t>Abortar</t>
  </si>
  <si>
    <t>Reintentar</t>
  </si>
  <si>
    <t>Ignorar</t>
  </si>
  <si>
    <t>SÍ</t>
  </si>
  <si>
    <t>YES</t>
  </si>
  <si>
    <t>Acept</t>
  </si>
  <si>
    <t>Abort</t>
  </si>
  <si>
    <t>Retray</t>
  </si>
  <si>
    <t>Ignore</t>
  </si>
  <si>
    <t>Copie o link [Ctrl + C] e cole [Ctrl + V] Internet.</t>
  </si>
  <si>
    <t>Copia il testo [Ctrl + C] e incolla [Ctrl + V] Internet.</t>
  </si>
  <si>
    <t>Kopieren Sie den Text [Ctrl + C] und fügen Sie ein [Ctrl+ V] Internet.</t>
  </si>
  <si>
    <t>问题类型</t>
  </si>
  <si>
    <t>类别标题</t>
  </si>
  <si>
    <t>子类别标题</t>
  </si>
  <si>
    <t>一般反馈</t>
  </si>
  <si>
    <t>密码/ ID号</t>
  </si>
  <si>
    <t>正确的答案反馈</t>
  </si>
  <si>
    <t>部分错误的答案反馈</t>
  </si>
  <si>
    <t>错误的答案反馈</t>
  </si>
  <si>
    <t>问题前缀（不超过15个字符）</t>
  </si>
  <si>
    <t>要出口的初始问题数</t>
  </si>
  <si>
    <t>最终要出口的问题数</t>
  </si>
  <si>
    <t>洗牌测验答案（是= true）</t>
  </si>
  <si>
    <t>编号选择？ （否=无）</t>
  </si>
  <si>
    <t>保存的问题范围</t>
  </si>
  <si>
    <t>描述</t>
  </si>
  <si>
    <t>点</t>
  </si>
  <si>
    <t>如果允许多个，请尝试处罚。</t>
  </si>
  <si>
    <t>隐</t>
  </si>
  <si>
    <t>形式</t>
  </si>
  <si>
    <t>问题数据库</t>
  </si>
  <si>
    <t>从EXCEL BOOK进口</t>
  </si>
  <si>
    <t>出口到EXCEL书</t>
  </si>
  <si>
    <t>导出到文本文件（DOC/TXT）</t>
  </si>
  <si>
    <t>导出到游戏</t>
  </si>
  <si>
    <t>多项选择1A</t>
  </si>
  <si>
    <t>多项选择 +A</t>
  </si>
  <si>
    <t>真假</t>
  </si>
  <si>
    <t>匹配</t>
  </si>
  <si>
    <t>简短的答案</t>
  </si>
  <si>
    <t>缺少单词</t>
  </si>
  <si>
    <t>散文</t>
  </si>
  <si>
    <t>答案会被改组。</t>
  </si>
  <si>
    <t>答案不会被改组。</t>
  </si>
  <si>
    <t>（一个答案）</t>
  </si>
  <si>
    <t>（几个答案）</t>
  </si>
  <si>
    <t>一般的
数据</t>
  </si>
  <si>
    <t>问题
水池</t>
  </si>
  <si>
    <t>擦除
字段</t>
  </si>
  <si>
    <t>节省
问题</t>
  </si>
  <si>
    <t>删除
问题</t>
  </si>
  <si>
    <t>要导出的问题范围与问题总数不符。</t>
  </si>
  <si>
    <t>删除变量</t>
  </si>
  <si>
    <t>多项选择问题表格1A/SA</t>
  </si>
  <si>
    <t>第一个问题数据库</t>
  </si>
  <si>
    <t>问题编号</t>
  </si>
  <si>
    <t>num。选择</t>
  </si>
  <si>
    <t>问题名称</t>
  </si>
  <si>
    <t>问题声明</t>
  </si>
  <si>
    <t>正确答案</t>
  </si>
  <si>
    <t>错误的答案</t>
  </si>
  <si>
    <t>反馈</t>
  </si>
  <si>
    <t>暗示</t>
  </si>
  <si>
    <t>图片</t>
  </si>
  <si>
    <t>中心表值</t>
  </si>
  <si>
    <t>真的</t>
  </si>
  <si>
    <t>错误的</t>
  </si>
  <si>
    <t>匹配问题表</t>
  </si>
  <si>
    <t>团体</t>
  </si>
  <si>
    <t>一对</t>
  </si>
  <si>
    <t>简短答案问表格</t>
  </si>
  <si>
    <t>回答</t>
  </si>
  <si>
    <t>案例敏感性（是= 1）</t>
  </si>
  <si>
    <t>大写</t>
  </si>
  <si>
    <t>丢字问题表</t>
  </si>
  <si>
    <t>单词</t>
  </si>
  <si>
    <t>论文问题</t>
  </si>
  <si>
    <t>响应格式</t>
  </si>
  <si>
    <t>需要文字</t>
  </si>
  <si>
    <t>输入框大小</t>
  </si>
  <si>
    <t>线</t>
  </si>
  <si>
    <t>允许附件</t>
  </si>
  <si>
    <t>需要附件</t>
  </si>
  <si>
    <t>响应模板</t>
  </si>
  <si>
    <t>评估员的信息</t>
  </si>
  <si>
    <t>HTML编辑器</t>
  </si>
  <si>
    <t>HTML编辑器带有文件选择器</t>
  </si>
  <si>
    <t>纯文本</t>
  </si>
  <si>
    <t>纯文本，单层字体</t>
  </si>
  <si>
    <t>没有文字</t>
  </si>
  <si>
    <t>要求学生介绍文字</t>
  </si>
  <si>
    <t>文本输入是可选的</t>
  </si>
  <si>
    <t>不</t>
  </si>
  <si>
    <t>无限</t>
  </si>
  <si>
    <t>附件是可选的</t>
  </si>
  <si>
    <t>保存的问题</t>
  </si>
  <si>
    <t>插入问题[CTRL + H]</t>
  </si>
  <si>
    <t>删除问题[CTRL + K]</t>
  </si>
  <si>
    <t>一般数据帮助</t>
  </si>
  <si>
    <t>类别标题
创建新类别的选项。否则留空。您可以创建下拉列表，或者手动输入标题。</t>
  </si>
  <si>
    <t>子类别标题
创建新子类别的选项。否则留空。您可以从下拉列表中选择，或者手动输入新的子类别名称。
要包括新的子类别，请使用“/”
例如。 “ subcat1/subcat2/subcat3”。</t>
  </si>
  <si>
    <t>反馈（HTML）：
输入您要在测试结束时要显示的通用反馈消息。</t>
  </si>
  <si>
    <t>密码
如果设置密码，则需要将其提供给学生，以便他们可以填写测试。</t>
  </si>
  <si>
    <t>正确答案（HTML）：
输入正确的答案反馈消息。如果不需要，请留空。</t>
  </si>
  <si>
    <t>部分正确的答案（HTML）：
输入部分正确的答案反馈消息。如果不需要，请留空。</t>
  </si>
  <si>
    <t>错误答案（html）：
输入错误的答案反馈消息。如果不需要，请离开。</t>
  </si>
  <si>
    <t>字首
前缀添加到所有测试问题中。问题将根据其前缀进行编号，这是一种保持订购的方式。如果不需要前缀，请留空。</t>
  </si>
  <si>
    <t>类别描述
如果您想添加有关该类别的注释。否则留空。</t>
  </si>
  <si>
    <t>子类别描述
如果您想添加有关子类别的注释。否则留空。</t>
  </si>
  <si>
    <t>分数
分配给每个问题的分数。默认情况下，Moodle授予1 1，在创建测试时可以修改它。</t>
  </si>
  <si>
    <t>错误处罚
连续失败的尝试处罚。您可以自定义测试以删除罚款。</t>
  </si>
  <si>
    <t>隐
隐藏和显示选项的值，默认设置为0。</t>
  </si>
  <si>
    <t>标记错误的答案
使用此选项，可以标记您认为不正确的答案，然后一个一个一个丢弃它们。</t>
  </si>
  <si>
    <t>表格有帮助</t>
  </si>
  <si>
    <t>每个答案的要点：
每个答案在左边的分数将有。您可以手动编写它或从下拉列表中选择一个值。
如果有多个正确的答案，则总和必须为100。</t>
  </si>
  <si>
    <t>问题声明（HTML）：
写问题陈述。
如果要包含特殊代码，请按F2或两次鼠标左键单击或使用Moodle编辑器。</t>
  </si>
  <si>
    <t>答案（html）：
写出要在此选项中出现的答案，您需要确保在右侧的框中给它提供适当的分数。</t>
  </si>
  <si>
    <t>Feerback（HTML）：
写您要为每个答案出现的评论。</t>
  </si>
  <si>
    <t>提示（HTML）：
如果您配置Moodle，则会出现评论，以便在允许多次尝试时可以提供线索。</t>
  </si>
  <si>
    <t>G1-对（HTML）：
配对第一个元素。</t>
  </si>
  <si>
    <t>G2-对（纯文本）：
配对第二个元素。</t>
  </si>
  <si>
    <t>答案（纯文本）：
可能的简短答案。
'*'可以用作匹配任何字符的通配符。
第一个匹配答案将用于确定分数和反馈。</t>
  </si>
  <si>
    <t>点：
分配给选定答案的点。</t>
  </si>
  <si>
    <t>反馈（HTML）：
如果选择了此答案，则会出现消息。</t>
  </si>
  <si>
    <t>大写匹配：
在检查答案时，设置为1以强制句子资本化匹配。匹配的上箱。</t>
  </si>
  <si>
    <t>词组：
该词的组号。</t>
  </si>
  <si>
    <t>单词（纯文本）：
缺少将单词链接到分配的组。</t>
  </si>
  <si>
    <t>正确答案：
选择正确的答案是正确还是错误。</t>
  </si>
  <si>
    <t>反馈正确答案（HTML）：
如果选择了正确的答案，则会出现消息。</t>
  </si>
  <si>
    <t>反馈不正确答案（HTML）：
如果选择了错误的答案，则会出现消息。</t>
  </si>
  <si>
    <t>响应格式：
选择您希望学生显示响应的格式。</t>
  </si>
  <si>
    <t>需要文字：
您可以决定学生是否必须写点东西。</t>
  </si>
  <si>
    <t>允许文件：
您可以决定学生是否应该上传文件。</t>
  </si>
  <si>
    <t>文件附加：
选择学生可以附加的文件数。</t>
  </si>
  <si>
    <t>答案模板：
您可以准备一个模板来指导学生的答案。</t>
  </si>
  <si>
    <t>评估者信息：
编写评估者所需的信息以纠正练习。</t>
  </si>
  <si>
    <t>宏消息</t>
  </si>
  <si>
    <t>此应用程序可以帮助您优化您的时间
当您使用Moodle问卷调查时
不能保证您正确地完成数据
帮助更有效地创建问题
记住保留备份副本
____________________________________________________________
希望对你有帮助！
____________________________________________________________</t>
  </si>
  <si>
    <t>无效文件！
您必须选择使用此应用程序创建的文件。</t>
  </si>
  <si>
    <t>复制文本（ctrl + c），
按F2和粘贴（CTRL + V）
将其插入细胞：</t>
  </si>
  <si>
    <t xml:space="preserve">
必须处于相同的工作目录：
</t>
  </si>
  <si>
    <t xml:space="preserve">
查找文件并将其复制在此目录中，以便能够继续。</t>
  </si>
  <si>
    <t>表格中显示的数据将作为一个新问题保存。
问题编号是</t>
  </si>
  <si>
    <t>橙子中的盒子不能为空。
保存之前，正确填写数据。</t>
  </si>
  <si>
    <t>正确答案的总分数必须等于100。
保存之前更改数据。</t>
  </si>
  <si>
    <t>接下来，您必须打开包含要导入的问题的文件。</t>
  </si>
  <si>
    <t>写出要插入的图像的URL。</t>
  </si>
  <si>
    <t>输入的URL无效。
确保插入适当的URL。</t>
  </si>
  <si>
    <t>写出您想要图像的宽度。
如果您不知道想要什么尺寸，则可以将其留为空白，并且将使用图像的默认宽度，但不能设置零（0）。</t>
  </si>
  <si>
    <t>写出您想要图像的高度。
如果您不知道想要什么尺寸，则可以将其留为空白，并且将使用图像的默认宽度，但不能设置零（0）。</t>
  </si>
  <si>
    <t>要出口的问题的初始数量必须大于问题库中最小的数字。</t>
  </si>
  <si>
    <t>要出口的问题的最终数必须小于问题库中最大的数字。</t>
  </si>
  <si>
    <t>要出口的问题的最终数必须大于问题库中最小的数字。</t>
  </si>
  <si>
    <t>您已经选择去表单类型：</t>
  </si>
  <si>
    <t xml:space="preserve">您要替换现有文件吗？
</t>
  </si>
  <si>
    <t>该文件将被替换：</t>
  </si>
  <si>
    <t>在文件夹中：</t>
  </si>
  <si>
    <t>该文件是用名称创建的：</t>
  </si>
  <si>
    <t>你想继续吗？</t>
  </si>
  <si>
    <t>- 类别的当前名称是：</t>
  </si>
  <si>
    <t>- 描述是：</t>
  </si>
  <si>
    <t>- 所有问题的前缀是：</t>
  </si>
  <si>
    <t>- 要出口的问题的初始和最终编号是：</t>
  </si>
  <si>
    <t>- 问题总数：</t>
  </si>
  <si>
    <t>您选择了所有导出所有问卷。</t>
  </si>
  <si>
    <t>- 子类别的名称将是下拉列表中的名称：</t>
  </si>
  <si>
    <t>- 多项选择问卷的回答的编号类型是：</t>
  </si>
  <si>
    <t>- 关于响应的验证，您选择了：</t>
  </si>
  <si>
    <t>问题银行没有问题：</t>
  </si>
  <si>
    <t>您是否使用了可变数据并想一次保存几个问题？</t>
  </si>
  <si>
    <t>要创建的文件是在纯文本中。
它可以用单词，笔记本，乳胶等打开。</t>
  </si>
  <si>
    <t>将创建文本文件。
指示您要使用（TXT/DOC）保存的扩展名：</t>
  </si>
  <si>
    <t>指示要保存文件的文件夹的名称：</t>
  </si>
  <si>
    <t>推荐名称保存文件：</t>
  </si>
  <si>
    <t>您想更改它吗？</t>
  </si>
  <si>
    <t>键入文件的名称：</t>
  </si>
  <si>
    <t xml:space="preserve">您想与所有问卷合作吗？
- 如果选择是：您将与所有问卷调查一起工作。
- 如果选择否：您只能处理问卷的选定问题：
</t>
  </si>
  <si>
    <t xml:space="preserve">您已选择从另一个文件导入问题。
您是否想保留您当前遇到的问题，并将您接下来要导入的问题放置？
</t>
  </si>
  <si>
    <t xml:space="preserve">您想保留目前的问题吗？
PS：您选择了保存问题库（该副本将在另一个文件中制作）。如果您想清洁问题，请按编号。
</t>
  </si>
  <si>
    <t xml:space="preserve">编写要用于标准问卷对的分离器：
</t>
  </si>
  <si>
    <t>此功能无法用于MAC，我希望很快找到解决方案。</t>
  </si>
  <si>
    <t>这个盒子没有有用的信息。
选择一个类似的盒子。</t>
  </si>
  <si>
    <t>现在，您必须在笔记本上打开文件-Moodle.xml-，然后按[CTRL + V]。
然后，您必须使用所需的名称保存文件，但是扩展 - .xml-</t>
  </si>
  <si>
    <t xml:space="preserve">您想通过此随机数据保存多少个问题？
[最大100]
</t>
  </si>
  <si>
    <t>一般信息
编码：{P：T：D}
-P ==&gt;截面点
-T ==&gt;种类
-D ==&gt;响应数据
〜％100％正确＃反馈
〜％-50％不正确＃反馈
重要笔记：
- 〜字符分开响应。
- 正确答案的〜=或〜％100％。
- ＃用于反馈。
- 不要在MOODLE编辑器中编辑或创建问题。
它将创建可能干扰问题的HTML代码。</t>
  </si>
  <si>
    <t>您是否希望学生能够标记不正确的答案？</t>
  </si>
  <si>
    <t>是的，更改为灰色。</t>
  </si>
  <si>
    <t>是的，越过红色。</t>
  </si>
  <si>
    <t>之后，您必须从下拉列表中选择语言。</t>
  </si>
  <si>
    <t>您想以该顺序导出问题和答案吗？</t>
  </si>
  <si>
    <t>问题和答案的顺序正确。</t>
  </si>
  <si>
    <t>改组的问题和答案。</t>
  </si>
  <si>
    <t>写问题的数量。
它的价值必须在</t>
  </si>
  <si>
    <t>您是否要在桌子的末尾插入新线条来编写新问题？</t>
  </si>
  <si>
    <t>写出要删除的问题所在的行数。
它必须是：</t>
  </si>
  <si>
    <t>您目前在线：</t>
  </si>
  <si>
    <t>和问题：</t>
  </si>
  <si>
    <t>问题的说法是：</t>
  </si>
  <si>
    <t>句子空白有行。
您想删除它们吗？</t>
  </si>
  <si>
    <t>您必须在与所有人共享的Google驱动器上使用问题。</t>
  </si>
  <si>
    <t>写出要使用的问题的URL。</t>
  </si>
  <si>
    <t>该表必须与所有人共享。</t>
  </si>
  <si>
    <t>游戏中使用问题的代码是：</t>
  </si>
  <si>
    <t>代码成功地删除了。</t>
  </si>
  <si>
    <t>表标识符未注册。</t>
  </si>
  <si>
    <t>写出要停止访问的问题的URL。
该文件将不会删除。</t>
  </si>
  <si>
    <t>一旦选择了语言，如果要自动选择单元格的总范围：</t>
  </si>
  <si>
    <t>没有什么可以保存的。</t>
  </si>
  <si>
    <t>没有任何可以恢复的保存。</t>
  </si>
  <si>
    <t>没有任何可以删除的保存。</t>
  </si>
  <si>
    <t>商店公式</t>
  </si>
  <si>
    <t>以下已保存：</t>
  </si>
  <si>
    <t>选择要从中检索可变数据公式的类型：</t>
  </si>
  <si>
    <t>如果要在不同尺寸的单元格之间复制内容，则必须通过从公式栏中选择内容来做到这一点。
既要复制内容并粘贴它。</t>
  </si>
  <si>
    <t>一般菜单</t>
  </si>
  <si>
    <t>节省</t>
  </si>
  <si>
    <t>关</t>
  </si>
  <si>
    <t>帮助</t>
  </si>
  <si>
    <t>复制</t>
  </si>
  <si>
    <t>粘贴</t>
  </si>
  <si>
    <t>去 …</t>
  </si>
  <si>
    <t>出口进口</t>
  </si>
  <si>
    <t>关联</t>
  </si>
  <si>
    <t>更改初始数字</t>
  </si>
  <si>
    <t>更改最终数字</t>
  </si>
  <si>
    <t>更新问题号码</t>
  </si>
  <si>
    <t>激活 /失活公式杆</t>
  </si>
  <si>
    <t>键盘快捷键</t>
  </si>
  <si>
    <t>选择问题类型</t>
  </si>
  <si>
    <t>激活菜单</t>
  </si>
  <si>
    <t>扩展公式栏</t>
  </si>
  <si>
    <t>打开下拉菜单</t>
  </si>
  <si>
    <t>下一个单元格</t>
  </si>
  <si>
    <t>以前的单元格</t>
  </si>
  <si>
    <t>EXCEL菜单</t>
  </si>
  <si>
    <t>包括问题编号</t>
  </si>
  <si>
    <t>您想保存更改吗？</t>
  </si>
  <si>
    <t>您确定要关闭快速插件吗？</t>
  </si>
  <si>
    <t>节省和关闭...</t>
  </si>
  <si>
    <t>错误！！什么都没有保存...</t>
  </si>
  <si>
    <t>结尾</t>
  </si>
  <si>
    <t>是的</t>
  </si>
  <si>
    <t>接受</t>
  </si>
  <si>
    <t>取消</t>
  </si>
  <si>
    <t>中止</t>
  </si>
  <si>
    <t>重试</t>
  </si>
  <si>
    <t>无视</t>
  </si>
  <si>
    <t>Copia el link [Ctrl+C] y pega [Ctrl+V] en Internet.</t>
  </si>
  <si>
    <t xml:space="preserve">Se han eliminado </t>
  </si>
  <si>
    <t xml:space="preserve"> preguntas repetidas.</t>
  </si>
  <si>
    <t xml:space="preserve">  repeated questions.</t>
  </si>
  <si>
    <t>Voulez-vous supprimer les questions répétées ?</t>
  </si>
  <si>
    <t xml:space="preserve">  questions répétées.</t>
  </si>
  <si>
    <t xml:space="preserve">  perguntas repetidas.</t>
  </si>
  <si>
    <t xml:space="preserve">  domande ripetute.</t>
  </si>
  <si>
    <t>Möchten Sie die wiederholten Fragen löschen?</t>
  </si>
  <si>
    <t xml:space="preserve">  wiederholte Fragen.</t>
  </si>
  <si>
    <t>要删除重复的问题吗？</t>
  </si>
  <si>
    <t>已被移除</t>
  </si>
  <si>
    <t xml:space="preserve">  重复的问题。</t>
  </si>
  <si>
    <t>30_1</t>
  </si>
  <si>
    <t>30_2</t>
  </si>
  <si>
    <t>30_3</t>
  </si>
  <si>
    <t>30_4</t>
  </si>
  <si>
    <t>30_5</t>
  </si>
  <si>
    <t>30_6</t>
  </si>
  <si>
    <t>30_8</t>
  </si>
  <si>
    <t>30_7</t>
  </si>
  <si>
    <t>29_1</t>
  </si>
  <si>
    <t>29_2</t>
  </si>
  <si>
    <t>Z_CL_01_</t>
  </si>
  <si>
    <t>Z_CL_02_1_</t>
  </si>
  <si>
    <t>Z_CL_02_2_</t>
  </si>
  <si>
    <t>Z_CL_02_3_</t>
  </si>
  <si>
    <t>Ir a</t>
  </si>
  <si>
    <t>Go to</t>
  </si>
  <si>
    <t>Vá para</t>
  </si>
  <si>
    <t>Vai a</t>
  </si>
  <si>
    <t>Gehen Sie zu</t>
  </si>
  <si>
    <t>Título CATEGORÍA</t>
  </si>
  <si>
    <t>BANCO PREGUNTAS</t>
  </si>
  <si>
    <t>BANQUE QUESTIONS</t>
  </si>
  <si>
    <t>Z_MS_06_</t>
  </si>
  <si>
    <t>El rango de preguntas a exportar es INCORRECTO.</t>
  </si>
  <si>
    <t>The range of questions to be exported is INCORRECT.</t>
  </si>
  <si>
    <t>29_3</t>
  </si>
  <si>
    <t>Z_DG_14_</t>
  </si>
  <si>
    <t xml:space="preserve">To enter spaces you have several options:
1 - Copy the code and write as many "_" as spaces you want to include.
2 - Type the code
           &amp; nbsp;
for every space you want to insert.
3 - Write at the beginning of the sentence
          &lt;PRE&gt;
With this option, the format will be kept with ALL the spaces and page breaks that you type. It will also keep the COURIER font and in black type. </t>
  </si>
  <si>
    <t>Pour saisir des espaces, vous avez plusieurs options:
1 - Copiez le code et écrivez autant de "_" que d'espaces que vous souhaitez inclure.
2 - Entrez le code
           &amp; nbsp;
pour chaque espace que vous souhaitez insérer.
3 - Ecrire au début de la phrase
          &lt;PRE&gt;
Avec cette option, le format sera conservé avec TOUS les espaces et sauts de page que vous écrirez. Il conservera également la police COURIER et en noir.</t>
  </si>
  <si>
    <t>Para inserir espaços, você tem várias opções:
1 - Copie o código e escreva tantos "_" quantos espaços você deseja manter.
2 - Digite o código
           &amp; nbsp;
para todos os outros espaços em que você deseja entrar.
3 - Escreva no início da frase
          &lt;PRE&gt;
Com esta opção, o formato será mantido com TODOS os espaços e quebras de página que você escrever. Também manterá a fonte COURIER e em preto.</t>
  </si>
  <si>
    <t>Per inserire gli spazi hai diverse opzioni:
1 - Copia il codice e scrivi tanti "_" quanti sono gli spazi che vuoi conservare.
2 - Digita il codice
           &amp; nbsp;
per ogni altro spazio in cui vuoi entrare.
3 - Scrivi all'inizio della frase
          &lt;PRE&gt;
Con questa opzione, il formato verrà mantenuto con TUTTI gli spazi e le interruzioni di pagina che scrivi. Manterrà anche il carattere CORRIERE e in nero.</t>
  </si>
  <si>
    <t>Um Leerzeichen einzugeben, haben Sie mehrere Möglichkeiten:
1 - Kopieren Sie den Code und schreiben Sie so viele " _ " wie Leerzeichen, die Sie behalten möchten.
2 - Tippe den Code ein
          &amp; nbsp;
für jeden anderen Raum, den Sie betreten möchten.
3 - Schreiben Sie am Anfang des Satzes
         &lt;PRE&gt;
Mit dieser Option wird das Format mit ALLEN Leerzeichen und Seitenumbrüchen beibehalten, die Sie schreiben. Außerdem bleibt die COURIER-Schriftart in Schwarz.</t>
  </si>
  <si>
    <t>要进入空间，您有几个选择：
1-复制代码并写入与要包括的空间一样多的“ _”。
2-输入代码
＆nbsp;
对于要插入的每个空间。
3-在句子的开头写
&lt;pre&gt;
使用此选项，将使用您键入的所有空间和页面断路保持格式。它还将保持快递字体和黑色类型。</t>
  </si>
  <si>
    <t>Escribe el ANCHO que quieres que tenga la imagen. 
Si no sabes qué tamaño quieres, puedes dejarlo en blanco, y se tomará el ancho por defecto de la imagen, pero NO SE PUEDE PONER CERO (0).</t>
  </si>
  <si>
    <t>Revisa los datos en la pantalla
DATOS GENERALES.</t>
  </si>
  <si>
    <t>Check the data on the screen
GENERAL DATA.</t>
  </si>
  <si>
    <t>Vérifiez les données sur l'écran
DONNÉES GÉNÉRALES.</t>
  </si>
  <si>
    <t>Verifique os dados na folha
DADOS GERAIS.</t>
  </si>
  <si>
    <t>Verificare i dati sul foglio
DATI GENERALI.</t>
  </si>
  <si>
    <t>Überprüfen Sie die Daten auf dem Blatt
ALLGEMEINE DATEN.</t>
  </si>
  <si>
    <t>检查屏幕上的数据
一般数据。</t>
  </si>
  <si>
    <t>NO HAY DATOS ALMACENADOS EN LA PREGUNTA SELECCIONADA.</t>
  </si>
  <si>
    <t>NO DATA IS STORED FOR THE SELECTED QUESTION.</t>
  </si>
  <si>
    <t>AUCUNE DONNÉE N'EST STOCKÉE POUR LA QUESTION SÉLECTIONNÉE.</t>
  </si>
  <si>
    <t>NENHUM DADO É ARMAZENADO NA PERGUNTA SELECIONADA.</t>
  </si>
  <si>
    <t>NESSUN DATO VIENE MEMORIZZATO NELLA DOMANDA SELEZIONATA.</t>
  </si>
  <si>
    <t>对于选定的问题，没有存储数据。</t>
  </si>
  <si>
    <t xml:space="preserve"> ha sido borrada del Banco de Preguntas.</t>
  </si>
  <si>
    <t xml:space="preserve"> has been deleted from the Question Bank.</t>
  </si>
  <si>
    <t xml:space="preserve"> a été supprimée de la banque de questions.</t>
  </si>
  <si>
    <t xml:space="preserve"> foi excluída do banco de perguntas.</t>
  </si>
  <si>
    <t xml:space="preserve"> è stata eliminata dalla Banca delle domande.</t>
  </si>
  <si>
    <t xml:space="preserve"> wurde aus der Fragenbank entfernt.</t>
  </si>
  <si>
    <t>已从问题库中删除。</t>
  </si>
  <si>
    <t>尚未从问题库中删除。</t>
  </si>
  <si>
    <t xml:space="preserve"> no ha sido borrada del Banco de Preguntas.</t>
  </si>
  <si>
    <t xml:space="preserve"> has not been deleted from the Question Bank.</t>
  </si>
  <si>
    <t xml:space="preserve"> n'a pas été supprimée de la banque de questions.</t>
  </si>
  <si>
    <t xml:space="preserve"> non è stata cancellata dalla Banca delle domande.</t>
  </si>
  <si>
    <t>RESPUESTA PARCIALMENTE CORRECTA (HTML):
Escribe lo que quieres que se muestre al responder de forma parcialmente correcta. Si no quieres poner nada, déjalo en blanco.</t>
  </si>
  <si>
    <t>BARAJAR RESPUESTA
Si quieres barajar las respuestas, selecciona "true".</t>
  </si>
  <si>
    <t xml:space="preserve">RÉPONSE ALÉATORIE
Si vous souhaitez mélanger les réponses, sélectionnez "true". </t>
  </si>
  <si>
    <t xml:space="preserve">RESPOSTA ALEATÓRIA
Se você quiser embaralhar as respostas, selecione "true". </t>
  </si>
  <si>
    <t xml:space="preserve">RISPOSTA CASUALE
Se desideri mescolare le risposte, seleziona "true". </t>
  </si>
  <si>
    <t>SHUFFLE-ANTWORT
Wenn Sie die Antworten mischen möchten, wählen Sie "true".</t>
  </si>
  <si>
    <t>洗牌答案
选择 “ true” 来洗牌答案。</t>
  </si>
  <si>
    <t>IMAGEN:
Si se quiere incluir una imagen antes del enunciado, poner aquí el código para incrustar la imagen.
          &lt;img src="https://….     /&gt; 
Está incluido un salto de línea.</t>
  </si>
  <si>
    <t>PICTURE:
If you want to include an image before the statement, include here the code to embed the image.
           &lt;img src = "" https: //…. /&gt;
A line break is included.</t>
  </si>
  <si>
    <t>PHOTO:
Si vous souhaitez inclure une image avant l'énoncé, placez ici le code suivant.
           &lt;img src = "" https: //…. /&gt;
Un saut de ligne est inclus.</t>
  </si>
  <si>
    <t>FOTO:
Se você quiser uma imagem antes da declaração, coloque aqui o código para incorporar a imagem.
           &lt;img src = "" https: //…. /&gt;
Uma quebra de linha está incluída.</t>
  </si>
  <si>
    <t>IMMAGINE:
Se vuoi un'immagine prima della dichiarazione, metti qui il codice per incorporare l'immagine.
           &lt;img src = "" https: //…. /&gt;
È inclusa un'interruzione di riga.</t>
  </si>
  <si>
    <t>BILD:
Wenn Sie vor der Anweisung ein Bild wünschen, geben Sie hier den Code zum Einbetten des Bildes ein.
           &lt;img src = "" https: //…. /&gt;
Ein Zeilenumbruch ist enthalten.</t>
  </si>
  <si>
    <t>图片：
如果要在语句之前包含图像，请在此处包含以嵌入图像的代码。
&lt;img src =“” https：//…。 /&gt;
包括线路休息。</t>
  </si>
  <si>
    <t>Número de caracteres para que TODAS las Respuestas Cortas tengan el mismo ANCHO.
Si se deja en blanco, el ancho es el mínimo y cambia automáticamente, según se va escribiendo la respuesta.</t>
  </si>
  <si>
    <t>JAWOHL</t>
  </si>
  <si>
    <t>Akzeptieren</t>
  </si>
  <si>
    <t>Absagen</t>
  </si>
  <si>
    <t>Abbrechen</t>
  </si>
  <si>
    <t>Ignorieren</t>
  </si>
  <si>
    <t>SÌ</t>
  </si>
  <si>
    <t>Accettare</t>
  </si>
  <si>
    <t>Annulla</t>
  </si>
  <si>
    <t>Aborto</t>
  </si>
  <si>
    <t>Ignorare</t>
  </si>
  <si>
    <t>PULSANTI DEI MESSAGGI</t>
  </si>
  <si>
    <t>NACHRICHTENTASTEN</t>
  </si>
  <si>
    <t>BOTÕES DE MENSAGEM</t>
  </si>
  <si>
    <t>SIM</t>
  </si>
  <si>
    <t>Aceitar</t>
  </si>
  <si>
    <t>BOUTONS DE MESSAGES</t>
  </si>
  <si>
    <t>OUI</t>
  </si>
  <si>
    <t>Accepter</t>
  </si>
  <si>
    <t>Annuler</t>
  </si>
  <si>
    <t>Avorter</t>
  </si>
  <si>
    <t>Ignorer</t>
  </si>
  <si>
    <t>MESSAGE BUTTONS</t>
  </si>
  <si>
    <t>La plage de questions à exporter est INCORRECTE.</t>
  </si>
  <si>
    <t>O intervalo de perguntas para exportar está INCORRETO.</t>
  </si>
  <si>
    <t>La gamma di domande da esportare è ERRATA.</t>
  </si>
  <si>
    <t>Der Bereich der zu exportierenden Fragen ist FALSCH.</t>
  </si>
  <si>
    <t>要导出的问题范围不正确。</t>
  </si>
  <si>
    <t>使所有简短答案具有相同宽度的字符数。
如果留空，则宽度为最小值，并在键入响应时自动更改。</t>
  </si>
  <si>
    <t>Anzahl der Zeichen, damit ALLE Kurzantworten die gleiche BREITE haben.
Wenn das Feld leer gelassen wird, ist die Breite das Minimum und ändert sich automatisch, wenn die Antwort eingegeben wird.</t>
  </si>
  <si>
    <t>Numero di caratteri in modo che TUTTE le risposte brevi abbiano la stessa LARGHEZZA.
Se lasciato vuoto, la larghezza è la minima e cambia automaticamente durante la digitazione della risposta.</t>
  </si>
  <si>
    <t>Número de caracteres para que TODAS as respostas curtas tenham a mesma LARGURA.
Se deixado em branco, a largura é a mínima e muda automaticamente conforme a resposta é digitada.</t>
  </si>
  <si>
    <t>Nombre de caractères pour que TOUTES les réponses courtes aient la même LARGEUR.
Si laissé vide, la largeur est le minimum et change automatiquement au fur et à mesure que la réponse est saisie.</t>
  </si>
  <si>
    <t>Number of characters so that ALL Short Answers have the same WIDTH.
If left blank, the width is the minimum and changes automatically as the response is typed.</t>
  </si>
  <si>
    <t>[1]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t>
  </si>
  <si>
    <t>下次打开应用程序时再次询问语言？
后记 1：应用程序的原始语言是西班牙语。
后记 2：您可以随时使用fasttest pluin时更改语言。</t>
  </si>
  <si>
    <t>简体中文</t>
  </si>
  <si>
    <t>En el siguiente enlace, tienes el VIDEO TUTORIAL sobre cómo utilizar las preguntas en el juego.
_____________________________</t>
  </si>
  <si>
    <t>In the following link, you have the VIDEO-TUTORIAL on how to use the questions in the game.
_____________________________</t>
  </si>
  <si>
    <t>No link a seguir, você tem o VÍDEO TUTORIAL sobre como usar as perguntas no jogo.
_____________________________</t>
  </si>
  <si>
    <t>Nel seguente link, hai il VIDEO-TUTORIAL su come usare le domande nel gioco.
_____________________________</t>
  </si>
  <si>
    <t>Im folgenden Link haben Sie die VIDEOANLEITUNG wie man die Fragen im Spiel verwendet.
_____________________________</t>
  </si>
  <si>
    <t>在以下链接中，您有 视频教程 关于如何使用游戏中的问题。
_____________________________</t>
  </si>
  <si>
    <t>En el siguiente enlace, tienes el MANUAL sobre cómo utilizar las preguntas en el juego.
_____________________________</t>
  </si>
  <si>
    <t>In the following link, you have the HANDBOOK on how to use the questions in the game.
_____________________________</t>
  </si>
  <si>
    <t>No link a seguir, você tem o MANUAL sobre como usar as perguntas no jogo.
_____________________________</t>
  </si>
  <si>
    <t>Nel seguente link, hai il MANUALE su come usare le domande nel gioco.
_____________________________</t>
  </si>
  <si>
    <t>Im folgenden Link haben Sie die HANDBUCH wie man die Fragen im Spiel verwendet.
_____________________________</t>
  </si>
  <si>
    <t>在以下链接中，您有 手册 关于如何使用游戏中的问题。
_____________________________</t>
  </si>
  <si>
    <t xml:space="preserve">¿Cuántas líneas quieres insertar? </t>
  </si>
  <si>
    <t>Podrás introducir preguntas UNA a UNA.</t>
  </si>
  <si>
    <t>You can enter questions ONE by ONE.</t>
  </si>
  <si>
    <t>Vous pouvez saisir les questions UNE par UNE.</t>
  </si>
  <si>
    <t>Você poderá inserir as perguntas UMA a UMA.</t>
  </si>
  <si>
    <t>Potrai inserire le domande UNA per UNA.</t>
  </si>
  <si>
    <t>Sie können eins nach dem anderen Fragen eingeben.</t>
  </si>
  <si>
    <t xml:space="preserve">您可以一一输入问题。
</t>
  </si>
  <si>
    <t>¿Estás seguro que quieres LIMPIAR los datos del Formulario?
NO se BORRARÁ ningún dato de las preguntas.</t>
  </si>
  <si>
    <t xml:space="preserve">Are you sure you want to CLEAN the form data?
NO questions' data will be DELETED. </t>
  </si>
  <si>
    <t>Voulez-vous vraiment NETTOYER les données du formulaire?
AUCUNE donnée des questions ne sera SUPPRIMÉE.</t>
  </si>
  <si>
    <t>Tem certeza de que deseja LIMPAR os dados do formulário?
NENHUM dado será EXCLUÍDO das perguntas.</t>
  </si>
  <si>
    <t>Sei sicuro di voler PULIRE i dati del modulo?
NESSUN dato verrà ELIMINATO dalle domande.</t>
  </si>
  <si>
    <t>Sind Sie sicher, dass Sie die Formulardaten REINIGEN möchten?
Aus den Fragen werden KEINE Daten gelöscht.</t>
  </si>
  <si>
    <t>您确定要清洁表单数据吗？
不会删除任何问题的数据。</t>
  </si>
  <si>
    <t>Si quieres personalizar la lista desplegable de las
          CATEGORÍAS y SUBCATEGORÍAS
pulsa en ACTIVAR.
Cuando la tengas personalizada, pulsa en DESACTIVAR. 
Puedes TENER en la lista desplegable: 
   - Hasta 20 nombres de CATEGORÍAS
   - Hasta 12 nombres de SUBCATEGORÍAS</t>
  </si>
  <si>
    <t>If you want to customize the drop-down list of the
           CATEGORIES and SUBCATEGORIES
press ACTIVATE.
When you have it customized, press DEACTIVATE.
You can HAVE in the drop down list:
    - Up to 20 CATEGORY names
    - Up to 12 names of SUBCATEGORIES</t>
  </si>
  <si>
    <t>Si vous souhaitez personnaliser la liste déroulante des
           CATÉGORIES et SOUS-CATÉGORIES
appuyez sur ACTIVER.
Lorsque vous l'avez personnalisé, cliquez sur DÉSACTIVER.
Vous pouvez AVOIR dans la liste déroulante:
    - Jusqu'à 20 noms de CATÉGORIE
    - Jusqu'à 12 noms de SOUS-CATÉGORIES</t>
  </si>
  <si>
    <t>Se você deseja personalizar a lista suspensa do
           CATEGORIAS e SUBCATEGORIAS
toque em ATIVAR.
Quando tiver customizado, clique em DESATIVAR.
Você pode TER na lista suspensa:
    - Até 20 nomes de CATEGORIA
    - Até 12 nomes de SUBCATEGORIAS</t>
  </si>
  <si>
    <t>Se desideri personalizzare l'elenco a discesa del file
           CATEGORIE e SOTTOCATEGORIE
tocca ATTIVA.
Quando lo hai personalizzato, fai clic su DISATTIVA.
Puoi AVERE nell'elenco a discesa:
    - Fino a 20 nomi di CATEGORIA
    - Fino a 12 nomi di SOTTOCATEGORIE</t>
  </si>
  <si>
    <t>Wenn Sie die Dropdown-Liste von anpassen möchten
          KATEGORIEN und UNTERKATEGORIEN
Tippen Sie auf AKTIVIEREN.
Wenn Sie es angepasst haben, klicken Sie auf DEAKTIVIEREN.
Sie können in der Dropdown-Liste haben:
   - Bis zu 20 KATEGORIEN-Namen
   - Bis zu 12 Namen von SUBCATEGORIES</t>
  </si>
  <si>
    <t>如果要自定义下拉列表
类别和子类别
按激活。
自定义时，请按停用。
您可以在下拉列表中有：
- 最多20个类别名称
- 最多12个子类别名称</t>
  </si>
  <si>
    <t>Si quieres usar CELDAS VARIABLES para las preguntas, pulsa ACTIVAR.
Si NO quieres usarlas , pulsa DESACTIVAR.
Puedes usarlas:
     - Como variables de palabras,
     - Como celdas de EXCEL con FÓRMULAS,
     - Cualquier otra cosa que sepas hacer con EXCEL.</t>
  </si>
  <si>
    <t>If you want to use VARIABLE CELLS for the questions, press ACTIVATE.
If you DO NOT want to use them, click DISABLE.
You can use them:
      - As word variables,
      - As EXCEL cells with FORMULAS,
      - Anything you know how to do with EXCEL.</t>
  </si>
  <si>
    <t>Si vous souhaitez utiliser des CELLULES VARIABLES pour les questions, cliquez sur ACTIVER.
Si vous NE souhaitez PAS les utiliser, cliquez sur DÉSACTIVER.
Vous pouvez les utiliser:
      - En tant que variables de mot,
      - Comme cellules EXCEL avec FORMULES,
      - Tout ce que vous savez faire avec EXCEL.</t>
  </si>
  <si>
    <t>Se quiser usar CÉLULAS VARIÁVEIS para as perguntas, clique em ATIVAR.
Se você NÃO deseja usá-los, clique em DESATIVAR.
Você pode usá-los:
      - Como variáveis ​​de palavras
      - Como células EXCEL com FÓRMULAS
      - Qualquer outra coisa que você saiba fazer com o EXCEL</t>
  </si>
  <si>
    <t>Se vuoi utilizzare CELLULE VARIABILI per le domande, clicca su ATTIVA.
Se NON vuoi usarli, clicca su DISABILITA.
Puoi usarli:
      - Come variabili di parola
      - Come celle EXCEL con FORMULE
      - Qualsiasi altra cosa che sai fare con EXCEL</t>
  </si>
  <si>
    <t>Wenn Sie VARIABLE CELLS für die Fragen verwenden möchten, klicken Sie auf ACTIVATE.
Wenn Sie sie NICHT verwenden möchten, klicken Sie auf DEAKTIVIEREN.
Sie können sie verwenden:
     - Als Wortvariablen
     - Als EXCEL-Zellen mit FORMELN
     - Alles andere, was Sie mit EXCEL tun können</t>
  </si>
  <si>
    <t>如果您想将可变单元格用于问题，请按激活。
如果您不想使用它们，请单击“禁用”。
您可以使用它们：
- 作为单词变量，
- 作为具有公式的Excel细胞，
- 您知道如何使用Excel。</t>
  </si>
  <si>
    <t>Escribe el código en formato HEX del COLOR que quieres usar:
Ejemplos (6 nº):
   - Negro:    000000 
   - Blanco:   FFFFFF
Web para los códigos de colores HTML:  https://htmlcolorcodes.com/es/
Web para "clonar" el color que quieres usar:  https://imagecolorpicker.com/es</t>
  </si>
  <si>
    <t>Write the code in HEX format of the COLOR you want to use:
Examples (6 nº):
    - Black:     000000
    - White:   FFFFFF
Web for HTML color codes:  https://htmlcolorcodes.com
Web to "clone" the color you want to use:  https://imagecolorpicker.com</t>
  </si>
  <si>
    <t>Écrivez le code au format HEX de la COULEUR que vous souhaitez utiliser:
Exemples (6 nº):
    - Noir:      000000
    - Blanc:     FFFFFF
Web pour les codes de couleur HTML:   https://htmlcolorcodes.com/fr/
Web pour "cloner" la couleur que vous souhaitez utiliser:  https://imagecolorpicker.com/fr</t>
  </si>
  <si>
    <t>Escreva o código no formato HEX da COR que deseja usar:
Exemplos:
    - Preto:      000000
    - Branco:    FFFFFF
Web para códigos de cores HTML:  https://htmlcolorcodes.com
Web para "clonar" a cor que deseja usar:  https://imagecolorpicker.com/pt</t>
  </si>
  <si>
    <t>Scrivi il codice in formato HEX del COLORE che vuoi utilizzare:
Esempi:
    - Nero: 000000
    - Bianco: FFFFFF
Web per codici colore HTML:   https://htmlcolorcodes.com
Web per "clonare" il colore che vuoi usare:  https://imagecolorpicker.com/it</t>
  </si>
  <si>
    <t>以您要使用的颜色的十六进制格式编写代码：
例子（6nº）：
- 黑色：000000
- 白：ffffff
用于HTML颜色代码的网络：  https://htmlcolorcodes.com
网络以“克隆”您要使用的颜色： https://imagecolorpicker.com</t>
  </si>
  <si>
    <t>Schreiben Sie den Code im HEX-Format der Farbe, die Sie verwenden möchten:
Beispiele (6 nº):
    - Schwarz: 000000
    - Weiß: FFFFFF
Web für HTML-Farbcodes:  https://htmlcolorcodes.com
Web, um die Farbe zu "klonen", die Sie verwenden möchten:   https://imagecolorpicker.com/de</t>
  </si>
  <si>
    <t>¿Estás seguro que quieres BORRAR los datos de las celdas Variables? 
Dato_01, Dato_02, etc.
NO se BORRARÁ ningún dato de las preguntas.</t>
  </si>
  <si>
    <t>Are you sure you want to DELETE the data in the Variable cells? Dato_01, Dato_02, etc.
NO data will be DELETED from the questions.</t>
  </si>
  <si>
    <t>Voulez-vous vraiment SUPPRIMER les données dans les cellules variables? Dato_01, Dato_02, etc.
AUCUNE donnée ne sera SUPPRIMÉE des questions.</t>
  </si>
  <si>
    <t>Tem certeza de que deseja EXCLUIR os dados nas células variáveis? Dato_01, Dato_02, etc.
NENHUM dado será EXCLUÍDO das perguntas.</t>
  </si>
  <si>
    <t>Sei sicuro di voler CANCELLARE i dati nelle celle Variabili? Dato_01, Dato_02, ecc.
NESSUN dato verrà ELIMINATO dalle domande.</t>
  </si>
  <si>
    <t>Möchten Sie die Daten in den Variablenzellen wirklich LÖSCHEN? Dato_01, Dato_02 usw.
Aus den Fragen werden KEINE Daten gelöscht.</t>
  </si>
  <si>
    <t>您确定要在变量单元中删除数据吗？ dato_01，dato_02，等。
没有从问题中删除的数据。</t>
  </si>
  <si>
    <t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t>
  </si>
  <si>
    <t>INFORMATION:
As the DATA of the questions, answers and punctuation are INTRODUCED, the window will be updated.
It will be AUTOMATICALLY indicated:
    - Which is the right answer.
    - How many Correct / Incorrect Answers there are.
    - How many Points are there in total for the Correct / Incorrect Answers.</t>
  </si>
  <si>
    <t>EM FORMAÇÃO:
À medida que os DADOS das perguntas, respostas e pontuação forem INTRODUZIDOS, a janela será atualizada.
Será indicado AUTOMATICAMENTE:
    - Qual é a resposta certa.
    - Quantas respostas corretas / incorretas existem.
    - Quantos pontos há no total para as respostas corretas / incorretas.</t>
  </si>
  <si>
    <t>INFORMAZIONE:
Man mano che i DATI delle domande, delle risposte e della punteggiatura vengono INTRODOTTI, la finestra verrà aggiornata.
Verrà AUTOMATICAMENTE indicato:
    - Qual è la risposta giusta.
    - Quante sono le risposte corrette/errate.
    - Quanti punti ci sono in totale per le risposte corrette/errate.</t>
  </si>
  <si>
    <t>INFORMATION:
Da die DATEN der Fragen, Antworten und Satzzeichen EINGEFÜHRT sind, wird das Fenster aktualisiert.
Es wird AUTOMATISCH angezeigt:
    - Welches ist die richtige Antwort.
    - Wie viele richtige/falsche Antworten es gibt.
    - Wie viele Punkte gibt es insgesamt für die richtigen / falschen Antworten.</t>
  </si>
  <si>
    <t>信息：
当引入问题，答案和标点符号的数据时，将更新窗口。
它将自动指示：
- 这是正确的答案。
- 有多少正确 /错误的答案。
- 正确 /错误的答案总共有多少点。</t>
  </si>
  <si>
    <t>Do you want the application to indicate the necessary links?
- Link to VIDEO TUTORIALS
- Link to MANUAL
- Link to DOWNLOAD the GAME</t>
  </si>
  <si>
    <t>¿Quieres que te indique los enlaces necesarios la aplicación? 
- Enlace a VIDEO TUTORIALES
- Enlace a MANUAL
- Enlace a DESCARGAR el JUEGO</t>
  </si>
  <si>
    <t>Quer que o aplicativo indique os links necessários?
- Link para VÍDEO TUTORIAIS
- Link para MANUAL
- Link para BAIXAR O JOGO</t>
  </si>
  <si>
    <t>Vuoi che l'applicazione indichi i link necessari?
- Link ai VIDEO TUTORIAL
- Link al MANUALE
- Link per SCARICARE IL GIOCO</t>
  </si>
  <si>
    <t>Möchten Sie, dass die Anwendung die erforderlichen Links anzeigt?
- Link zu VIDEO-TUTORIALS
- Link zum HANDBUCH
- Link zum DOWNLOAD des SPIELS</t>
  </si>
  <si>
    <t>您是否希望该应用程序指示必要的链接？
- 链接到视频教程
- 链接到手册
- 链接下载游戏</t>
  </si>
  <si>
    <t>En el siguiente enlace, te puedes DESCARGAR EL JUEGO.
_____________________________</t>
  </si>
  <si>
    <t>In the following link, you can DOWNLOAD THE GAME.
_____________________________</t>
  </si>
  <si>
    <t>Dans le lien suivant, vous pouvez TÉLÉCHARGER LE JEU.
_____________________________</t>
  </si>
  <si>
    <t>No link a seguir, você pode BAIXE O JOGO.
_____________________________</t>
  </si>
  <si>
    <t>Nel seguente link, puoi SCARICA IL GIOCO.
_____________________________</t>
  </si>
  <si>
    <t>Unter folgendem Link können Sie LADE DAS SPIEL HERUNTER.
_____________________________</t>
  </si>
  <si>
    <t>在以下链接中，您可以 下载游戏， 。
_____________________________</t>
  </si>
  <si>
    <t>复制链接 [Ctrl + C]，和Internet中的粘贴 [CTRL + V]。</t>
  </si>
  <si>
    <t>OTRO</t>
  </si>
  <si>
    <t>Marcar_RI_TEXTO</t>
  </si>
  <si>
    <t>TEXTO AL MARCAR RESPUESTAS NO CORRECTAS
Texto que aparecerá en el cuestionario, para indicar al alumno cómo puede marcar las respuestas que piense que no son correctas, para ir descartando. Este texto se puede dejar en blanco, aunque es aconsejable avisar a los alumnos de esta opción.</t>
  </si>
  <si>
    <t>标记错误答案时的文本
将出现在问卷中的文本，向学生表明他如何标记他认为不正确的答案，以丢弃它们。 此文本可以留空，但建议学生使用此选项。</t>
  </si>
  <si>
    <t>TEXT WHEN MARKING INCORRECT ANSWERS
Text that will appear in the questionnaire, to indicate to the student how he can mark the answers that he thinks are not correct, to discard them. This text can be left blank, although it is advisable to advise students of this option.</t>
  </si>
  <si>
    <t>TEXTE LORSQUE VOUS MARQUEZ DES RÉPONSES INCORRECTES
Texte qui apparaîtra dans le questionnaire, pour indiquer à l'étudiant comment il peut marquer les réponses qu'il pense ne pas être correctes, pour les jeter. Ce texte peut être laissé en blanc, bien qu'il soit conseillé d'informer les étudiants de cette option.</t>
  </si>
  <si>
    <t>TEXTO AO MARCAR RESPOSTAS INCORRETAS
Texto que aparecerá no questionário, para indicar ao aluno como ele pode marcar as respostas que ele acha que não estão corretas, para descartá-las. Este texto pode ser deixado em branco, embora seja aconselhável aconselhar os alunos sobre esta opção.</t>
  </si>
  <si>
    <t>TESTO QUANDO SI SEGNA LE RISPOSTE ERRATE
Testo che apparirà nel questionario, per indicare allo studente come contrassegnare le risposte che ritiene non corrette, per scartarle. Questo testo può essere lasciato vuoto, anche se è consigliabile avvisare gli studenti di questa opzione.</t>
  </si>
  <si>
    <t>TEXT BEI MARKIERUNG FALSCHER ANTWORTEN
Text, der im Fragebogen erscheint, um dem Schüler anzuzeigen, wie er die Antworten markieren kann, die er für nicht richtig hält, um sie zu verwerfen. Dieser Text kann leer gelassen werden, obwohl es ratsam ist, die Studierenden auf diese Option hinzuweisen.</t>
  </si>
  <si>
    <t>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t>
  </si>
  <si>
    <t>Drop-down menu within the text.
One correct answer: MULTICHOICE
     =&gt; MC            =&gt; MCS    
     =&gt; MCV          =&gt; MCVS
     =&gt; MCH         =&gt; MCHS
Multiple correct answers: MULTIRESPONSE
     =&gt; MR             =&gt; MRS
     =&gt; MRH          =&gt; MRHS
CLARIFICATIONS:
      · The S is for the answers to be shuffled.
      · V is for Vertical Buttons.
      · H is for Horizontal Buttons.</t>
  </si>
  <si>
    <t>Menu déroulant dans le texte. 
Une bonne réponse: MULTICHOICE
     =&gt; MC            =&gt; MCS    
     =&gt; MCV          =&gt; MCVS
     =&gt; MCH         =&gt; MCHS
Réponses correctes multiples: MULTIRESPONSE
     =&gt; MR             =&gt; MRS
     =&gt; MRH          =&gt; MRHS
CLARIFICATIONS:
      · Le S est pour que les réponses soient mélangées.
      · V est pour les boutons verticaux.
      · H correspond aux boutons horizontaux.</t>
  </si>
  <si>
    <t>Menu suspenso dentro do texto.
Uma resposta correta: MULTICHOICE
     =&gt; MC            =&gt; MCS    
     =&gt; MCV          =&gt; MCVS
     =&gt; MCH         =&gt; MCHS
Várias respostas corretas: MULTIRESPONSE
     =&gt; MR             =&gt; MRS
     =&gt; MRH          =&gt; MRHS
ESCLARECIMENTOS:
      · O S é para as respostas serem embaralhadas.
      · V é para botões verticais.
      · H é para botões horizontais.</t>
  </si>
  <si>
    <t>Palabra suelta dentro del texto. 
SHORTANSWER 
     =&gt; SA            =&gt; SAC
     =&gt; MW         =&gt; MWC
ACLARACIONES: La C es para que Coincidan las mayúsculas.</t>
  </si>
  <si>
    <t>Single word within the text.
SHORTANSWER 
     =&gt; SA            =&gt; SAC
     =&gt; MW         =&gt; MWC
CLARIFICATIONS: C is for uppercase matching.</t>
  </si>
  <si>
    <t>Un seul mot dans le texte.
SHORTANSWER 
     =&gt; SA            =&gt; SAC
     =&gt; MW         =&gt; MWC
CLARIFICATIONS: C est pour la correspondance des majuscules.</t>
  </si>
  <si>
    <t>Uma única palavra no texto.
SHORTANSWER 
     =&gt; SA            =&gt; SAC
     =&gt; MW         =&gt; MWC
ESCLARECIMENTOS: C é para correspondência de maiúsculas.</t>
  </si>
  <si>
    <t>Singola parola all'interno del testo..
SHORTANSWER 
     =&gt; SA            =&gt; SAC
     =&gt; MW         =&gt; MWC
CHIARIMENTI: C è per la corrispondenza delle maiuscole.</t>
  </si>
  <si>
    <t>Einzelwort innerhalb des Textes. 
SHORTANSWER 
     =&gt; SA            =&gt; SAC
     =&gt; MW         =&gt; MWC
ERKLÄRUNGEN: C steht für Capital Match.</t>
  </si>
  <si>
    <t>文本中的单词。
SHORTANSWER
=&gt; SA =&gt; SAC
=&gt; MW =&gt; MWC
澄清： C用于大写匹配。</t>
  </si>
  <si>
    <t>Menu a discesa all'interno del testo. 
Una risposta corretta: MULTICHOICE
     =&gt; MC            =&gt; MCS    
     =&gt; MCV          =&gt; MCVS
     =&gt; MCH         =&gt; MCHS
Risposte corrette multiple: MULTIRESPONSE
     =&gt; MR             =&gt; MRS
     =&gt; MRH          =&gt; MRHS
CHIARIMENTI:
      · La S indica che le risposte devono essere mescolate.
      · V sta per pulsanti verticali.
      · H sta per pulsanti orizzontali.</t>
  </si>
  <si>
    <t>Dropdown-Menü im Text. 
Eine richtige Antwort: MULTICHOICE
     =&gt; MC            =&gt; MCS    
     =&gt; MCV          =&gt; MCVS
     =&gt; MCH         =&gt; MCHS
Mehrere richtige Antworten: MULTIRESPONSE
     =&gt; MR             =&gt; MRS
     =&gt; MRH          =&gt; MRHS
ERKLÄRUNGEN:
      · Das S dient zum Mischen der Antworten.
      · V steht für vertikale Tasten.
      · H steht für horizontale Tasten.</t>
  </si>
  <si>
    <t>文本中的下拉菜单。
一个正确的答案：多级
=&gt; MC =&gt; MCS
=&gt; MCV =&gt; MCVS
=&gt; MCH =&gt; MCHS
多个正确的答案：多响应
=&gt; MR =&gt; MRS
=&gt; MRH =&gt; MRHS
澄清：
·S是为了调整答案。
·V用于垂直按钮。
·H用于水平按钮。</t>
  </si>
  <si>
    <t>05_6</t>
  </si>
  <si>
    <t>05_7</t>
  </si>
  <si>
    <t>OM: 1R - Botones columna Vertical</t>
  </si>
  <si>
    <t>OM: 1R - Botones fila Horizontal</t>
  </si>
  <si>
    <t>OM: +R - Botones columna Vertical</t>
  </si>
  <si>
    <t>OM: +R - Botones fila Horizontal</t>
  </si>
  <si>
    <t>MC: +A - Vertical column of radio buttons</t>
  </si>
  <si>
    <t>MC: +A - Horizontal column of radio buttons</t>
  </si>
  <si>
    <t>MC: 1A - Vertical column of radio buttons</t>
  </si>
  <si>
    <t>MC: 1A - Horizontal column of radio buttons</t>
  </si>
  <si>
    <t>05_8</t>
  </si>
  <si>
    <t>Short Answer (Case sensitivity)</t>
  </si>
  <si>
    <t>Respuesta Corta (Mayúsculas)</t>
  </si>
  <si>
    <t>Choose a Cloze question format:</t>
  </si>
  <si>
    <t>Elija un formato de pregunta Cloze:</t>
  </si>
  <si>
    <t>Antwort</t>
  </si>
  <si>
    <t>Richtig</t>
  </si>
  <si>
    <t>Rückmeldung</t>
  </si>
  <si>
    <t>Toleranz</t>
  </si>
  <si>
    <t>Kurze Antwort</t>
  </si>
  <si>
    <t>Kurze Antwort (Großbuchstaben)</t>
  </si>
  <si>
    <t>Escolha um formato de pergunta Cloze:</t>
  </si>
  <si>
    <t>Resposta</t>
  </si>
  <si>
    <t>Correto</t>
  </si>
  <si>
    <t>Tolerância</t>
  </si>
  <si>
    <t>Scegli un formato di domanda Cloze:</t>
  </si>
  <si>
    <t>Corretta</t>
  </si>
  <si>
    <t>Tolleranza</t>
  </si>
  <si>
    <t>Choisissez un format de question Cloze :</t>
  </si>
  <si>
    <t>C'est Correct</t>
  </si>
  <si>
    <t>Tolérance</t>
  </si>
  <si>
    <t>选择完形填空题格式：</t>
  </si>
  <si>
    <t>回复</t>
  </si>
  <si>
    <t>正确的</t>
  </si>
  <si>
    <t>正确百分比</t>
  </si>
  <si>
    <t>宽容</t>
  </si>
  <si>
    <t>简短的回答</t>
  </si>
  <si>
    <t>简答（大写）</t>
  </si>
  <si>
    <t>数字</t>
  </si>
  <si>
    <t>插入代码 CLOZE</t>
  </si>
  <si>
    <t>% Correcto</t>
  </si>
  <si>
    <t>% Correct</t>
  </si>
  <si>
    <t>% Correta</t>
  </si>
  <si>
    <t>% Corretta</t>
  </si>
  <si>
    <t>Richtiger %</t>
  </si>
  <si>
    <t>Calificación de pregunta predeterminada:</t>
  </si>
  <si>
    <t>Default question grade:</t>
  </si>
  <si>
    <t>Note par défaut des questions:</t>
  </si>
  <si>
    <t>Nota de pergunta padrão:</t>
  </si>
  <si>
    <t>Grado di domanda predefinito:</t>
  </si>
  <si>
    <t>Standardfragenote:</t>
  </si>
  <si>
    <t>默认问题等级:</t>
  </si>
  <si>
    <t>Retour d'information</t>
  </si>
  <si>
    <t>Retorno</t>
  </si>
  <si>
    <t>Numérique</t>
  </si>
  <si>
    <t>Numerico</t>
  </si>
  <si>
    <t>Numerisch</t>
  </si>
  <si>
    <t>Risposta Bbreve</t>
  </si>
  <si>
    <t>Réponse Courte (Majuscules)</t>
  </si>
  <si>
    <t>Resposta Curta (Caps)</t>
  </si>
  <si>
    <t>Risposta Breve (maiuscolo)</t>
  </si>
  <si>
    <t>Copy the link [Ctrl + C], and paste [Ctrl + V] on the Internet.</t>
  </si>
  <si>
    <t xml:space="preserve">You are currently on LINE: </t>
  </si>
  <si>
    <t xml:space="preserve"> will be DELETED, that is on line </t>
  </si>
  <si>
    <t>There are lines with a blank sentence.
Do you want to delete them?</t>
  </si>
  <si>
    <t>You must USE "shared with EVERYONE" questions on GOOGLE DRIVE.</t>
  </si>
  <si>
    <t>Do you want to INSERT new LINES at the end of the table to write new questions?</t>
  </si>
  <si>
    <t>FORMULAIRE les codes CLOZE</t>
  </si>
  <si>
    <t>FORM CLOZE Codes</t>
  </si>
  <si>
    <t>FORMULARIO Códigos CLOZE</t>
  </si>
  <si>
    <t>FORMULÁRIO Códigos CLOZE</t>
  </si>
  <si>
    <t>MODULO Codici CLOZE</t>
  </si>
  <si>
    <t>CLOZE-Codes FORM</t>
  </si>
  <si>
    <t>INSÉRER QUESTION [ Ctrl + h ]</t>
  </si>
  <si>
    <t>SUPPRIMER QUESTION [ Ctrl + k ]</t>
  </si>
  <si>
    <t>- CETTE APPLICATION VOUS AIDERA A OPTIMISER VOTRE TEMPS LORSQUE VOUS UTILISEZ LES QUESTIONNAIRES MOODLE
- NE GARANTIT PAS QUE VOUS COMPLÉTEZ BIEN LES DONNÉES
- AIDE À CRÉER DES QUESTIONS PLUS EFFICACEMENT
- N'OUBLIEZ PAS DE CONSERVER UNE COPIE DE SAUVEGARDE
_______________________________________________________
                  J'ESPÈRE QUE VOUS TROUVEREZ CELA UTILE!</t>
  </si>
  <si>
    <t>Número dentro del texto. 
NUMERICAL 
           {3:NM:=3:0}
ACLARACIONES: Tiene un nuevo campo para indicar el márgen de error (tolerancia).</t>
  </si>
  <si>
    <t>Number within the text.
NUMERICAL 
           {3:NM:=3:0}
CLARIFICATIONS: It has a new field to indicate the margin of error (tolerance).</t>
  </si>
  <si>
    <t>Numéro dans le texte. 
NUMERICAL 
           {3:NM:=3:0}
CLARIFICATIONS: Il a un nouveau champ pour indiquer la marge d'erreur (tolérance).</t>
  </si>
  <si>
    <t>Número dentro do texto.
NUMERICAL 
           {3:NM:=3:0}
ESCLARECIMENTOS: Possui novo campo para indicar a margem de erro (tolerância).</t>
  </si>
  <si>
    <t>Numero all'interno del testo. 
NUMERICAL 
           {3:NM:=3:0}
CHIARIMENTI: Dispone di un nuovo campo per indicare il margine di errore (tolleranza).</t>
  </si>
  <si>
    <t>Nummer im Text. 
NUMERICAL 
           {3:NM:=3:0}
ERKLÄRUNGEN: Es gibt ein neues Feld, das die Fehlerquote (Toleranz) angibt.</t>
  </si>
  <si>
    <t>文本中的数字。
数值
{3：NM：= 3：0}
澄清：
·它有一个新的字段来指示误差范围（公差）。</t>
  </si>
  <si>
    <t>INFORMATIONS:
Au fur et à mesure que les DONNÉES des questions, des réponses et de la ponctuation sont INTRODUITES, la fenêtre se mettera à jour.
Il sera AUTOMATIQUEMENT indiqué:
    - La bonne réponse.
    - Le numéro de réponses correctes / incorrectes.
    - Les points total pour les réponses correctes / incorrectes.</t>
  </si>
  <si>
    <t>Souhaitez-vous voir les liens nécessaires de l'application ?
- Lien vers les TUTORIELS VIDÉO
- Lien vers MANUEL
- Lien pour TÉLÉCHARGER le JEU</t>
  </si>
  <si>
    <t>Le lien suivant, vous informe TUTORIEL VIDÉO sur la façon d'utiliser les questions dans le jeu.
_____________________________</t>
  </si>
  <si>
    <t>Le lien suivant, vous informe MANUEL sur la façon d'utiliser les questions dans le jeu.
_____________________________</t>
  </si>
  <si>
    <t xml:space="preserve"> Après cela, vous allez devoir sélectionner la langue de la liste déroulante.</t>
  </si>
  <si>
    <t>Copiez le link [Ctrl + C] et collez [Ctrl + V] dans le moteur de recherche.</t>
  </si>
  <si>
    <t xml:space="preserve">Tapez le numéro de la question.
Sa valeur doit être comprise entre </t>
  </si>
  <si>
    <t>Voulez-vous INSÉRER de nouvelles LIGNES, à la fin du tableau, pour introduire de nouvelles questions?</t>
  </si>
  <si>
    <t xml:space="preserve">Saisissez le numéro de la LIGNE où se trouve la question que vous souhaitez supprimer.
Il doit être compris entre: </t>
  </si>
  <si>
    <t xml:space="preserve">En ce moment, c'est la LIGNE: </t>
  </si>
  <si>
    <t xml:space="preserve"> sera SUPPRIMÉE qui est sur la ligne </t>
  </si>
  <si>
    <t>Il y a des lignes sans énoncé.
Voulez-vous les supprimer?</t>
  </si>
  <si>
    <t>Vous devez UTILISER les questions sur GOOGLE DRIVE et qui sont partagées avec TOUT LE MONDE.</t>
  </si>
  <si>
    <t>Le tableau doit être partagé avec TOUS.</t>
  </si>
  <si>
    <t>L'identifiant du tableau n'est pas enregistré.</t>
  </si>
  <si>
    <t>Il n'y a rien qui puisse être sauvegardé.</t>
  </si>
  <si>
    <t>Ils ont été sauvegardés:</t>
  </si>
  <si>
    <t>Sélectionnez le Type à partir duquel vous souhaitez récupérer les formules des VARIABLES DATA:</t>
  </si>
  <si>
    <t>AIDE</t>
  </si>
  <si>
    <t>COLLER</t>
  </si>
  <si>
    <t>LIEN</t>
  </si>
  <si>
    <t>MISE À JOUR DU NUMÉROS DES QUESTIONS</t>
  </si>
  <si>
    <t>¿Desas BORRAR las preguntas repetidas?</t>
  </si>
  <si>
    <t>Do you want to DELETE the repeated questions?</t>
  </si>
  <si>
    <t>Deseja EXCLUIR as perguntas repetidas?</t>
  </si>
  <si>
    <t>Vuoi ELIMINARE le domande ripetute?</t>
  </si>
  <si>
    <t>Escribe el NOMBRE con el que quieres GUARDAR las fórmulas. 
Los nombres que ya están son:</t>
  </si>
  <si>
    <t>Write the NAME you want to SAVE the formulas with. 
The names already there are:</t>
  </si>
  <si>
    <t>Écrivez le LIBELLÉ avec lequel vous voulez ENREGISTRER les formules. 
Les noms qui s'y trouvent déjà sont:</t>
  </si>
  <si>
    <t>Escreva o NOME com o qual deseja SALVAR as fórmulas. 
Os nomes que já existem são:</t>
  </si>
  <si>
    <t>Scrivi il NOME con cui vuoi SALVARE le formule. 
II nomi che ci sono già sono:</t>
  </si>
  <si>
    <t>Schreiben Sie den NAMEN, mit dem Sie die Formeln speichern möchten. 
Die bereits vorhandenen Namen sind:</t>
  </si>
  <si>
    <t>编写要保存公式的名称。
那里已经存在的名称：</t>
  </si>
  <si>
    <t>Escribe el NÚMERO de la opción que quieres RECUPERAR. 
Las opciones posibles son:</t>
  </si>
  <si>
    <t>Write the NUMBER of the option you want to recover.
Possible options are:</t>
  </si>
  <si>
    <t>Écrivez le NUMÉRO de l'option que vous souhaitez RÉCUPERER.
Les options possibles sont:</t>
  </si>
  <si>
    <t>Escreva o NÚMERO da opção que deseja recuperar.
As opções possíveis são:</t>
  </si>
  <si>
    <t>Scrivi il NUMERO dell'opzione che vuoi recuperare.
Le opzioni possibili sono:</t>
  </si>
  <si>
    <t>Schreiben Sie die NUMMER der Option, die Sie wiederherstellen möchten.
Mögliche Optionen sind:</t>
  </si>
  <si>
    <t>编写要恢复的选项的数量。
可能的选项是：</t>
  </si>
  <si>
    <t>Escribe el NÚMERO de la opción que quieres BORRAR. 
Las posibles son:</t>
  </si>
  <si>
    <t>Write the NUMBER of the option you want to DELETE.
The possible ones are:</t>
  </si>
  <si>
    <t>Écrivez le NUMÉRO de l'option que vous souhaitez SUPPRIMER.
Les possibilités sont:</t>
  </si>
  <si>
    <t>Escreva o NÚMERO da opção que deseja EXCLUIR.
Os possíveis são:</t>
  </si>
  <si>
    <t>Scrivi il NUMERO dell'opzione che vuoi ELIMINARE.
I possibili sono:</t>
  </si>
  <si>
    <t>Schreiben Sie die NUMMER der Option, die Sie LÖSCHEN möchten.
Die möglichen sind:</t>
  </si>
  <si>
    <t>编写要删除的选项的数量。
可能的是：</t>
  </si>
  <si>
    <t>Pincha aquí si quieres poner el rango completo de preguntas [Ctrl+May+K]</t>
  </si>
  <si>
    <t>Click here if you want to put the full range of questions [Ctrl+Shift+K]</t>
  </si>
  <si>
    <t>Cliquez ici si vous souhaitez poser l'ensemble des questions [Ctrl+Shift+K]</t>
  </si>
  <si>
    <t>Clique aqui se quiser colocar todas as perguntas [Ctrl+Shift+K]</t>
  </si>
  <si>
    <t>Fare clic qui se si desidera porre l'intera gamma di domande [Ctrl+Shift+K]</t>
  </si>
  <si>
    <t>Klicken Sie hier, wenn Sie alle Fragen stellen möchten [Ctrl+Shift+K]</t>
  </si>
  <si>
    <t>如果您想提出完整的问题[Ctrl+Shift+K]，请单击此处</t>
  </si>
  <si>
    <t>Hay una versión nueva de la aplicación.
En el siguiente enlace puedes descargártela.</t>
  </si>
  <si>
    <t>Select an option:
[1] EXPORT questions:
The questions type MULTIPLE CHOICE 1A will be exported to use in the GAME.
REMEMBER: If you have questions of different difficulty level (up to 2), you must change the code in the created file.
[2] SEE links:
Links to download and learn how to use the application are displayed.
[3] CREATE code:
The CODE will be generated to give access to the questions.
[4] DELETE code:
The CODE will be erased to remove access to the questions.</t>
  </si>
  <si>
    <t>Sélectionnez une option:
[1] EXPORTER les questions :
Les questions de type CHOIX MULTIPLE 1R seront exportées pour être utilisées dans le JEU.
N'OUBLIEZ PAS: Si vous avez des questions de différents niveaux de difficulté (jusqu'à 2), vous devez modifier le code dans le fichier créé.
[2] VOIR les liens:
Des liens pour télécharger et apprendre à utiliser l'application sont affichés.
[3] CRÉER un code :
Le CODE sera généré pour donner accès aux questions.
[4] SUPPRIMER le code :
Le CODE sera effacé pour supprimer l'accès aux questions.</t>
  </si>
  <si>
    <t>Selecione uma opção:
[1] Perguntas sobre EXPORT:
As perguntas do tipo MULTIPLE CHOICE 1R serão exportadas para uso no JOGO.
LEMBRE-SE: Caso tenha dúvidas de diferentes níveis de dificuldade (até 2), deve-se alterar o código do arquivo criado.
[2] VER links:
Links para baixar e aprender a usar o aplicativo são exibidos.
[3] CRIAR código:
O CODE será gerado para dar acesso às questões.
[4] Código DELETE:
O CODE será apagado para remover o acesso às perguntas.</t>
  </si>
  <si>
    <t>Seleziona un'opzione:
[1] Domande sull'ESPORTAZIONE:
Le domande di tipo SCELTA MULTIPLA 1R verranno esportate per essere utilizzate nel GIOCO.
RICORDA: Se hai domande di diverso livello di difficoltà (fino a 2), devi cambiare il codice nel file creato.
[2] VEDI link:
Vengono visualizzati i collegamenti per scaricare e imparare a utilizzare l'applicazione.
[3] CREA codice:
Il CODICE verrà generato per dare accesso alle domande.
[4] CANCELLA codice:
Il CODICE verrà cancellato per rimuovere l'accesso alle domande.</t>
  </si>
  <si>
    <t>Wähle eine Option:
[1] EXPORT-Fragen:
Der Fragentyp MULTIPLE CHOICE 1R wird zur Verwendung im SPIEL exportiert.
Denken Sie daran: Wenn Sie Fragen unterschiedlichen Schwierigkeitsgrades (bis 2) haben, müssen Sie den Code in der erstellten Datei ändern.
[2] SIEHE Links:
Links zum Herunterladen und Erlernen der Verwendung der Anwendung werden angezeigt.
[3] CREATE-Code:
Der CODE wird generiert, um den Zugriff auf die Fragen zu ermöglichen.
[4] DELETE-Code:
Der CODE wird gelöscht, um den Zugriff auf die Fragen zu entfernen.</t>
  </si>
  <si>
    <t>选择一个选项：
[1]出口问题：
问题类型多重选择1A将导出以在游戏中使用。
请记住：如果您有不同的难度级别的问题（最多2），则必须更改创建文件中的代码。
[2]请参阅链接：
显示下载和了解如何使用该应用程序的链接。
[3]创建代码：
将生成代码以访问问题。
[4]删除代码：
该代码将被删除以删除对问题的访问。</t>
  </si>
  <si>
    <t>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t>
  </si>
  <si>
    <t>Mot de passe / Numéro d'identification</t>
  </si>
  <si>
    <t>Senha / Número de identificação</t>
  </si>
  <si>
    <t>Password / Numero di identificazione</t>
  </si>
  <si>
    <t>Number the choices? (NO = none)</t>
  </si>
  <si>
    <t>Numéroter les choix? (AUCUN = none)</t>
  </si>
  <si>
    <t>MULTIPLE CHOICE QUESTION FORM 1A/+A</t>
  </si>
  <si>
    <t>FORMULAIRE CHOIX MULTIPLE 1R/+R</t>
  </si>
  <si>
    <t>FORMA DE OPÇÕES MÚLTIPLAS 1R/+R</t>
  </si>
  <si>
    <t>MODULO A OPZIONI MULTIPLE 1R/+R</t>
  </si>
  <si>
    <t>MEHRFACHOPTIONSFORMULAR 1R/+R</t>
  </si>
  <si>
    <t>FORM WAHR FALSCH</t>
  </si>
  <si>
    <t>形成 TRUE FALSE</t>
  </si>
  <si>
    <t>Wählen Sie ein Lückentext-Cloze:</t>
  </si>
  <si>
    <t>CM: Menu déroulant</t>
  </si>
  <si>
    <t>CM: 1R - Boutons de colonne verticale</t>
  </si>
  <si>
    <t>CM: 1R - Boutons de rangée horizontale</t>
  </si>
  <si>
    <t>CM: +R - Boutons de colonne verticale</t>
  </si>
  <si>
    <t>CM: +R - Boutons de ligne horizontale</t>
  </si>
  <si>
    <t>ME: 1R - Botões de Coluna Vertical</t>
  </si>
  <si>
    <t>ME: Menu suspenso</t>
  </si>
  <si>
    <t>ME: 1R - Botões de Linha Horizontal</t>
  </si>
  <si>
    <t>ME: +R - Botões de coluna vertical</t>
  </si>
  <si>
    <t>ME: +R - Botões de Linha Horizontal</t>
  </si>
  <si>
    <t>Numérico</t>
  </si>
  <si>
    <t>SM: Menu a discesa</t>
  </si>
  <si>
    <t>SM: 1R - Pulsanti a colonna verticale</t>
  </si>
  <si>
    <t>SM: 1R - Pulsanti di fila orizzontali</t>
  </si>
  <si>
    <t>SM: +R - Pulsanti della colonna verticale</t>
  </si>
  <si>
    <t>SM: +R - Pulsanti della riga orizzontale</t>
  </si>
  <si>
    <t>MC: Dropdown-Menü</t>
  </si>
  <si>
    <t>MC: +A - Vertikale Spaltentasten</t>
  </si>
  <si>
    <t>MC: 1A - Vertikale Spaltentasten</t>
  </si>
  <si>
    <t>MC: 1A - Horizontale Reihentasten</t>
  </si>
  <si>
    <t>MC: +A - Horizontale Zeilentasten</t>
  </si>
  <si>
    <t>MC：+R - 水平行按钮</t>
  </si>
  <si>
    <t>MC：下拉菜单</t>
  </si>
  <si>
    <t>MC：1R - 垂直列按钮</t>
  </si>
  <si>
    <t>MC：1R - 水平行按钮</t>
  </si>
  <si>
    <t>MC：+R - 垂直列按钮</t>
  </si>
  <si>
    <t>插入问题[CTRL + h]</t>
  </si>
  <si>
    <t>删除问题[CTRL + k]</t>
  </si>
  <si>
    <t>TIPO NUMERACIÓN
Selecciona el tipo de numeración de las respuestas, si no quieres numeración, selecciona "none".</t>
  </si>
  <si>
    <t>TYPE NUMBERING
Select the type of numbering of the answers, if you do not want numbering, select "none".</t>
  </si>
  <si>
    <t xml:space="preserve">NUMÉROTATION DES TYPES
Sélectionnez le type de numérotation des réponses, si vous ne souhaitez pas de numérotation, sélectionnez "none". </t>
  </si>
  <si>
    <t xml:space="preserve">DIGITE A NUMERAÇÃO
Selecione o tipo de numeração da resposta; se não quiser numeração, selecione "none". </t>
  </si>
  <si>
    <t xml:space="preserve">DIGITARE LA NUMERAZIONE
Seleziona il tipo di numerazione delle risposte, se non desideri la numerazione, seleziona "none". </t>
  </si>
  <si>
    <t>NUMMERIERUNGSART
Wählen Sie die Art der Nummerierung der Antworten. Wenn Sie keine Nummerierung wünschen, wählen Sie "none".</t>
  </si>
  <si>
    <t>类型编号
选择答案编号的类型，如果您不想要编号，请选择无 "none"。</t>
  </si>
  <si>
    <t>DECLARAÇÃO DE PREGUNTA (HTML):
Escreva a declaração da pergunta. 
Se quiser colocar CÓDIGOS ESPECIAIS, pressione F2 ou "clique" duas vezes com ou use o Editor Moodle.</t>
  </si>
  <si>
    <t>DICHIARAZIONE DI DOMANDA (HTML): 
Scrivi la dichiarazione della domanda. 
Se vuoi inserire CODICI SPECIALI, premi F2 o "clicca" due volte con il mouse o usa l'editor Moodle.</t>
  </si>
  <si>
    <t>Recommencez</t>
  </si>
  <si>
    <t>Ttente novamente</t>
  </si>
  <si>
    <t>Riprovare</t>
  </si>
  <si>
    <t>Wiederholen</t>
  </si>
  <si>
    <t>BOX SIZE:
You can select the size of the box where the student should write the answer.</t>
  </si>
  <si>
    <t>TAILLE DE LA CASE:
Vous pouvez sélectionner la taille de la case où l'élève doit écrire sa réponse.</t>
  </si>
  <si>
    <t>TAMANHO DA CAIXA:
Você pode selecionar o tamanho da caixa onde o aluno deve escrever a resposta.</t>
  </si>
  <si>
    <t>DIMENSIONI SCATOLA:
Puoi selezionare la dimensione della casella in cui lo studente deve scrivere la risposta.</t>
  </si>
  <si>
    <t>BOXGRÖSSE:
Sie können die Größe des Kästchens auswählen, in das der Schüler die Antwort schreiben soll.</t>
  </si>
  <si>
    <t>盒子大小：
您可以选择学生应该写答案的盒子的大小。</t>
  </si>
  <si>
    <t>EXPORT TO GAME:
Only this type of questions will be exported:
      MULTIPLE OPTION (1 ANSWER)
to a Game made through a Teaching Innovation Project of the University of Cadiz.
This application has been developed by 
      ROBERTO FERMÍN GARCÍA MENA
with the collaboration of professors from UCA.</t>
  </si>
  <si>
    <t>EXPORTER AU JEU
Seules seront exportées les questions de type:
         OPTIONS MULTIPLES (1 RÉPONSE) 
vers un jeu réalisé dans le cadre d'un projet d'innovation pédagogique de l'Université de Cadix.
Ladite application a été développée par 
         ROBERTO FERMÍN GARCÍA MENA
avec la collaboration de professeurs de la UCA.</t>
  </si>
  <si>
    <t>EXPORTAR PARA O JOGO
As questões Tipo: 
      MÚLTIPLAS OPÇÕES (1 RESPOSTA)
podem ser exportadas para um Jogo realizado através de um Projeto de Inovação em Ensino da Universidade de Cádiz.
Este aplicativo foi desenvolvido por
      ROBERTO FERMÍN GARCÍA MENA
com a colaboração de professores da UCA.</t>
  </si>
  <si>
    <t>ESPORTA NEL GIOCO
Le domande Tipo:
      OPZIONE MULTIPLA (1 RISPOSTA)
possono essere esportate in un gioco realizzato tramite un progetto di innovazione didattica dell'Università di Cadice.
Questa applicazione è stata sviluppata da 
      ROBERTO FERMÍN GARCÍA MENA
con la collaborazione di professori dell'UCA.</t>
  </si>
  <si>
    <t>EXPORT ZUM SPIEL
Können die Fragen Typ:
      MEHRFACHOPTION (1 ANTWORT)
in ein Spiel exportiert werden, das im Rahmen eines Lehrinnovationsprojekts der Universität Cádiz erstellt wurde.
Diese Anwendung wurde von entwickelt
      ROBERTO FERMÍN GARCÍA MENA
in Zusammenarbeit mit Professoren der UCA.</t>
  </si>
  <si>
    <t>导出到游戏
只有这种类型的问题将被导出：
多个选项（1个答案）
通过加装大学的教学创新项目制作的游戏。
该应用程序已开发
ROBERTO FERMÍN GARCÍA MENA
与UCA教授的合作。</t>
  </si>
  <si>
    <t>There is a new version of the application.
In the following link you can download it.</t>
  </si>
  <si>
    <t>Il existe une nouvelle version de l'application.
Dans le lien suivant, vous pouvez le télécharger.</t>
  </si>
  <si>
    <t>Há uma nova versão do aplicativo.
No link a seguir você pode baixá-lo.</t>
  </si>
  <si>
    <t>C'è una nuova versione dell'applicazione.
Nel seguente link puoi scaricarlo.</t>
  </si>
  <si>
    <t>Es gibt eine neue Version der Anwendung.
Unter folgendem Link können Sie es herunterladen.</t>
  </si>
  <si>
    <t>JETZT MÜSSEN SIE DIE DATEI - MOODLE.xml - mit dem NOTES BLOCK ÖFFNEN und [Ctrl + V] drücken.
DANN MÜSSEN SIE DIE DATEI MIT DEM NAMEN SPEICHERN, ABER ERWEITERUNG - .xml -</t>
  </si>
  <si>
    <t>随机播放答案：</t>
  </si>
  <si>
    <t>要在问题中插入的代码：</t>
  </si>
  <si>
    <t>有一个新版本的应用程序。
在以下链接中，您可以下载它。</t>
  </si>
  <si>
    <t>1. EXCEL</t>
  </si>
  <si>
    <t>0. MOODLE</t>
  </si>
  <si>
    <t>4. JUEGO</t>
  </si>
  <si>
    <t>3. FORMULAS</t>
  </si>
  <si>
    <t>2. TEXTO</t>
  </si>
  <si>
    <t>2. TEXT</t>
  </si>
  <si>
    <t>4. GAME</t>
  </si>
  <si>
    <t>2. TEXTE</t>
  </si>
  <si>
    <t>4. JEU</t>
  </si>
  <si>
    <t>3. FORMULES</t>
  </si>
  <si>
    <t>4. JOGO</t>
  </si>
  <si>
    <t>3. FÒRMULAS</t>
  </si>
  <si>
    <t>2. TESTO</t>
  </si>
  <si>
    <t>4. GIOCO</t>
  </si>
  <si>
    <t>2. TEXTDA</t>
  </si>
  <si>
    <t>4. ABSPIELEN</t>
  </si>
  <si>
    <t>3. FORMELN</t>
  </si>
  <si>
    <t>Ese nombre ya existe, escribe otro diferente.</t>
  </si>
  <si>
    <t>That name already exists, write a different one.</t>
  </si>
  <si>
    <t>这个名字已经存在，写一个不同的。</t>
  </si>
  <si>
    <t>Dieser Name existiert bereits, schreiben Sie einen anderen.</t>
  </si>
  <si>
    <t>Quel nome esiste già, scrivine uno diverso.</t>
  </si>
  <si>
    <t>Esse nome já existe, escreva outro.</t>
  </si>
  <si>
    <t>Ce nom existe déjà, écrivez-en un autre.</t>
  </si>
  <si>
    <t>FIN</t>
  </si>
  <si>
    <t>END</t>
  </si>
  <si>
    <t>结束</t>
  </si>
  <si>
    <t>TERMINER</t>
  </si>
  <si>
    <t>FINALIZAR</t>
  </si>
  <si>
    <t>FINIRE</t>
  </si>
  <si>
    <t>FERTIG</t>
  </si>
  <si>
    <t xml:space="preserve">Copia el texto [Ctrl + C], pulsa F2 y pega [Ctrl + V] para insertarlo en la celda: </t>
  </si>
  <si>
    <t xml:space="preserve">Have been removed </t>
  </si>
  <si>
    <t xml:space="preserve">Ont été supprimés </t>
  </si>
  <si>
    <t>Foi removido</t>
  </si>
  <si>
    <t xml:space="preserve">È stato rimosso </t>
  </si>
  <si>
    <t xml:space="preserve">Wurden entfernt </t>
  </si>
  <si>
    <t xml:space="preserve">ERROR!! NO SE HA GUADADO NADA EN … </t>
  </si>
  <si>
    <t xml:space="preserve">ERROR!! NOTHING HAS BEEN SAVED ON… </t>
  </si>
  <si>
    <t xml:space="preserve">ERREUR!! RIEN N'A ÉTÉ SAUVEGARDÉ DANS… </t>
  </si>
  <si>
    <t xml:space="preserve">ERRO!! NADA FOI SALVO… </t>
  </si>
  <si>
    <t xml:space="preserve">ERRORE!! NULLA È STATO SALVATO IN… </t>
  </si>
  <si>
    <t xml:space="preserve">ERROR!! Es wurde NICHTS GESPEICHERT… </t>
  </si>
  <si>
    <t xml:space="preserve">Saving on … </t>
  </si>
  <si>
    <t xml:space="preserve">Enregistrer dans … </t>
  </si>
  <si>
    <t xml:space="preserve">Economizando em … </t>
  </si>
  <si>
    <t xml:space="preserve">Risparmio in … </t>
  </si>
  <si>
    <t xml:space="preserve">Sparen in … </t>
  </si>
  <si>
    <t xml:space="preserve">节省… </t>
  </si>
  <si>
    <t xml:space="preserve">Nothing to save on … </t>
  </si>
  <si>
    <t xml:space="preserve">Rien à sauvegarder … </t>
  </si>
  <si>
    <t xml:space="preserve">Nada para guardar … </t>
  </si>
  <si>
    <t xml:space="preserve">Niente da tenere dentro … </t>
  </si>
  <si>
    <t xml:space="preserve">Nichts zu behalten … </t>
  </si>
  <si>
    <t xml:space="preserve">没有什么可以节省的 … </t>
  </si>
  <si>
    <t xml:space="preserve">Include question number </t>
  </si>
  <si>
    <t xml:space="preserve"> Inclure le numéro de la question </t>
  </si>
  <si>
    <t xml:space="preserve"> Incluir o número da pregunta </t>
  </si>
  <si>
    <t xml:space="preserve">Includi il numero della domanda </t>
  </si>
  <si>
    <t xml:space="preserve">Fragenummer einschließen </t>
  </si>
  <si>
    <t xml:space="preserve">Incluir número de pregunta </t>
  </si>
  <si>
    <t xml:space="preserve">Escribe el NÚMERO del Tipo de Pregunta al que quieres cambiar: </t>
  </si>
  <si>
    <t xml:space="preserve">Enter the NUMBER of the Question Type you want to change to: </t>
  </si>
  <si>
    <t xml:space="preserve">Tapez le NUMÉRO du type de question que vous souhaitez modifier: </t>
  </si>
  <si>
    <t xml:space="preserve">Digite o NÚMERO do tipo de pergunta para o que deseja alterar : </t>
  </si>
  <si>
    <t xml:space="preserve">Immettere il NUMERO del tipo di domanda in cui si desidera modificare: </t>
  </si>
  <si>
    <t xml:space="preserve">Geben Sie die NUMMER des Fragetyps ein, in den Sie wechseln möchten: </t>
  </si>
  <si>
    <t xml:space="preserve">输入要更改为 的问题类型的编号： </t>
  </si>
  <si>
    <t xml:space="preserve">The current FORM is: </t>
  </si>
  <si>
    <t xml:space="preserve">Le FORMULAIRE actuel est: </t>
  </si>
  <si>
    <t xml:space="preserve">O FORM atual é: </t>
  </si>
  <si>
    <t xml:space="preserve">Il FORM attuale è: </t>
  </si>
  <si>
    <t xml:space="preserve">Das aktuelle FORMULAR ist: </t>
  </si>
  <si>
    <t xml:space="preserve">当前表格是： </t>
  </si>
  <si>
    <t xml:space="preserve">FORM formulas </t>
  </si>
  <si>
    <t xml:space="preserve">Formules du FORMULAIRE </t>
  </si>
  <si>
    <t xml:space="preserve">Fórmulas de FORMULÁRIO </t>
  </si>
  <si>
    <t xml:space="preserve">Formule di FORMA </t>
  </si>
  <si>
    <t xml:space="preserve">FORM-Formeln </t>
  </si>
  <si>
    <t xml:space="preserve">形式公式 </t>
  </si>
  <si>
    <t xml:space="preserve">Fórmulas de DATOS VARIABLES </t>
  </si>
  <si>
    <t xml:space="preserve">VARIABLE DATA formulas </t>
  </si>
  <si>
    <t xml:space="preserve">Formules de DATA VARIABLE </t>
  </si>
  <si>
    <t xml:space="preserve">Fórmulas de DADOS VARIÁVEIS </t>
  </si>
  <si>
    <t xml:space="preserve">DATI VARIABILI formule </t>
  </si>
  <si>
    <t xml:space="preserve">Formeln für variable Daten </t>
  </si>
  <si>
    <t xml:space="preserve">可变数据公式 </t>
  </si>
  <si>
    <t xml:space="preserve">问题n° </t>
  </si>
  <si>
    <t xml:space="preserve">将被删除，在线上有什么 </t>
  </si>
  <si>
    <t xml:space="preserve">How many lines do you want to insert? </t>
  </si>
  <si>
    <t xml:space="preserve">Combien de lignes voulez-vous ajouter? </t>
  </si>
  <si>
    <t xml:space="preserve">Quantas linhas você deseja inserir? </t>
  </si>
  <si>
    <t xml:space="preserve">Quante righe vuoi inserire? </t>
  </si>
  <si>
    <t xml:space="preserve">Wie viele Zeilen möchten Sie einfügen? </t>
  </si>
  <si>
    <t xml:space="preserve">您想插入几行？ </t>
  </si>
  <si>
    <t xml:space="preserve">- Regarding the verification of the responses, you have selected: </t>
  </si>
  <si>
    <t xml:space="preserve">- Concernant la vérification des réponses, vous avez sélectionné: </t>
  </si>
  <si>
    <t xml:space="preserve">- Quanto à verificação das respostas, você selecionou: </t>
  </si>
  <si>
    <t xml:space="preserve">- Per quanto riguarda la verifica delle risposte, hai selezionato: </t>
  </si>
  <si>
    <t xml:space="preserve">- In Bezug auf das Verhalten der Antworten haben Sie Folgendes ausgewählt: </t>
  </si>
  <si>
    <t xml:space="preserve">- The INITIAL and FINAL No. of the questions to be EXPORTED is: </t>
  </si>
  <si>
    <t xml:space="preserve">- Le N ° INITIAL et FINAL des questions à EXPORTER est: </t>
  </si>
  <si>
    <t xml:space="preserve">- O Nº INICIAL e FINAL das questões a serem EXPORTADAS é: </t>
  </si>
  <si>
    <t xml:space="preserve">- Il numero INIZIALE e FINALE delle domande da ESPORTARE è: </t>
  </si>
  <si>
    <t xml:space="preserve">- Die Anfangs- und Endnummer der zu exportierenden Fragen lautet: </t>
  </si>
  <si>
    <t xml:space="preserve"> - 子类别的当前名称是： </t>
  </si>
  <si>
    <t xml:space="preserve"> não foi excluída do banco de perguntas.</t>
  </si>
  <si>
    <t xml:space="preserve"> wurde nicht aus der Fragenbank gelöscht.</t>
  </si>
  <si>
    <t xml:space="preserve">Die Frage </t>
  </si>
  <si>
    <t xml:space="preserve">问题 </t>
  </si>
  <si>
    <t xml:space="preserve"> 问卷？</t>
  </si>
  <si>
    <t xml:space="preserve">Voulez-vous vraiment SUPPRIMER la question </t>
  </si>
  <si>
    <t xml:space="preserve">你真的想删除问题吗 </t>
  </si>
  <si>
    <t xml:space="preserve">问题编号 </t>
  </si>
  <si>
    <t xml:space="preserve">Copy the text [Ctrl + C], press F2 and paste [Ctrl + V] to insert it in the cell: </t>
  </si>
  <si>
    <t xml:space="preserve">Copiez le texte [Ctrl + C], appuyez sur F2 et collez [Ctrl + V] pour l'insérer dans la cellule: </t>
  </si>
  <si>
    <t xml:space="preserve">Copie o texto [Ctrl + C], pressione F2 e cole [Ctrl + V] para inseri-lo na caixa: </t>
  </si>
  <si>
    <t xml:space="preserve">Copia il testo [Ctrl + C], premi F2 e incolla [Ctrl + V] per inserirlo nella casella: </t>
  </si>
  <si>
    <t xml:space="preserve">Kopieren Sie den Text [Ctrl + C], Drücken Sie F2 und fügen Sie ein [Ctrl + V]. um es in die Box einzufügen: </t>
  </si>
  <si>
    <t xml:space="preserve"> has been saved.
Do you want to use the data from the previous question by displaying them in the form? </t>
  </si>
  <si>
    <t xml:space="preserve"> a été enregistrée.
Voulez-vous afficher les données de la question précédente dans le formulaire?</t>
  </si>
  <si>
    <t xml:space="preserve"> 已保存。
您是否要通过以表格显示上一个问题中的数据？</t>
  </si>
  <si>
    <t xml:space="preserve">No estás trabajando con Windows por lo que es posible que esta opción no funcione.
En ese caso, puedes consultar el vídeo que te pongo en el mensaje, para ver cómo puedes hacerlo tú manualmente.
</t>
  </si>
  <si>
    <t xml:space="preserve">您没有运行 Windows，因此此选项可能不起作用。
在这种情况下，您可以查看我在消息中放置的视频，以了解如何手动操作。
</t>
  </si>
  <si>
    <t xml:space="preserve">You are not working with Windows so it is possible that this option will not work.
In that case, you can check the video included in the message, to see how you can do it manually.
</t>
  </si>
  <si>
    <t xml:space="preserve">Sie führen kein Windows aus, daher funktioniert diese Option möglicherweise nicht.
In diesem Fall können Sie das in der Nachricht enthaltene Video überprüfen, um zu sehen, wie Sie es manuell tun können.
</t>
  </si>
  <si>
    <t xml:space="preserve">Non stai utilizzando Windows, quindi questa opzione potrebbe non funzionare.
In tal caso, puoi controllare il video che ho inserito nel messaggio, per vedere come puoi farlo manualmente.
</t>
  </si>
  <si>
    <t xml:space="preserve">Você não está executando o Windows, então esta opção pode não funcionar.
Dans ce cas, vous pouvez vérifier la vidéo que j'ai placée dans le message, pour voir comment vous pouvez le faire manuellement.
</t>
  </si>
  <si>
    <t xml:space="preserve">Vous n'exécutez pas Windows, cette option peut donc ne pas fonctionner.
Dans ce cas, vous pouvez vérifier la vidéo que j'ai placée dans le message, pour voir comment vous pouvez le faire manuellement.
</t>
  </si>
  <si>
    <t xml:space="preserve">Vous ne travaillez pas avec Windows, il n'est donc pas possible de vérifier s'il existe une nouvelle version de l'application.
Si vous souhaitez être à jour avec la dernière version, vous devez visiter périodiquement le lien suivant:
</t>
  </si>
  <si>
    <t xml:space="preserve">No estás trabajando con Windows por lo que no es posible comprobar si hay una nueva versión de la aplicación. 
Si quieres estar al día con la última versión, debes visitar periódicamente el siguiente enlace: 
</t>
  </si>
  <si>
    <t xml:space="preserve">Você não está trabalhando com o Windows, portanto, não é possível verificar se há uma nova versão do aplicativo.
Se você deseja estar atualizado com a versão mais recente, visite periodicamente o seguinte link:
</t>
  </si>
  <si>
    <t xml:space="preserve">Non stai lavorando con Windows, quindi non è possibile verificare se esiste una nuova versione dell'applicazione.
Se vuoi essere aggiornato con l'ultima versione, dovresti visitare periodicamente il seguente link:
</t>
  </si>
  <si>
    <t xml:space="preserve">You are not working with Windows so it is not possible to check if there is a new version of the application.
If you want to be up to date with the latest version, you should periodically visit the following link:
</t>
  </si>
  <si>
    <t xml:space="preserve">Sie arbeiten nicht mit Windows, daher ist es nicht möglich zu prüfen, ob es eine neue Version der Anwendung gibt.
Wenn Sie über die neueste Version auf dem Laufenden sein möchten, sollten Sie regelmäßig den folgenden Link besuchen:
</t>
  </si>
  <si>
    <t xml:space="preserve">您没有使用 Windows，因此无法检查是否有新版本的应用程序。
如果您想了解最新版本，您应该定期访问以下链接：
</t>
  </si>
  <si>
    <t>WIN</t>
  </si>
  <si>
    <t>^{Right}</t>
  </si>
  <si>
    <t>No se pueden EXPORTAR ARCHIVOS si estás trabajando en la red, hay que trabajar en un disco duro.</t>
  </si>
  <si>
    <t>You can't EXPORT FILES if you're working on the network, you have to work on a hard drive.</t>
  </si>
  <si>
    <t>Sie können keine DATEIEN EXPORTIEREN, wenn Sie im Netzwerk arbeiten, Sie müssen auf einer Festplatte arbeiten.</t>
  </si>
  <si>
    <t>如果您在网络上工作，则无法导出文件，您必须在硬盘上工作。</t>
  </si>
  <si>
    <t>Non puoi ESPORTARE FILE se lavori in rete, devi lavorare su un disco rigido.</t>
  </si>
  <si>
    <t>Você não pode EXPORTAR ARQUIVOS se estiver trabalhando na rede, você tem que trabalhar em um disco rígido.</t>
  </si>
  <si>
    <t>Vous ne pouvez pas EXPORTER DE FICHIERS si vous travaillez sur le réseau, vous devez travailler sur un disque dur.</t>
  </si>
  <si>
    <t>Cloze / Description</t>
  </si>
  <si>
    <t>Cloze / Descripción</t>
  </si>
  <si>
    <t>Cloze / Descrizione</t>
  </si>
  <si>
    <t>Cloze / Beschreibung</t>
  </si>
  <si>
    <t>披肩 / 描述</t>
  </si>
  <si>
    <t>Cloze / Descrição</t>
  </si>
  <si>
    <t xml:space="preserve"> IDIOMA
 LANGUAGE
 LANGUE
 LINGUA
 SPRACHE
 成语</t>
  </si>
  <si>
    <t>Dch</t>
  </si>
  <si>
    <t>LENGUA</t>
  </si>
  <si>
    <t>INICIALES</t>
  </si>
  <si>
    <t>af</t>
  </si>
  <si>
    <t>ca</t>
  </si>
  <si>
    <t>cs</t>
  </si>
  <si>
    <t>cy</t>
  </si>
  <si>
    <t>da</t>
  </si>
  <si>
    <t>et</t>
  </si>
  <si>
    <t>eu</t>
  </si>
  <si>
    <t>tl</t>
  </si>
  <si>
    <t>gl</t>
  </si>
  <si>
    <t>hr</t>
  </si>
  <si>
    <t>is</t>
  </si>
  <si>
    <t>sw</t>
  </si>
  <si>
    <t>ht</t>
  </si>
  <si>
    <t>lv</t>
  </si>
  <si>
    <t>lt</t>
  </si>
  <si>
    <t>hu</t>
  </si>
  <si>
    <t>ms</t>
  </si>
  <si>
    <t>mt</t>
  </si>
  <si>
    <t>nl</t>
  </si>
  <si>
    <t>no</t>
  </si>
  <si>
    <t>pl</t>
  </si>
  <si>
    <t>ro</t>
  </si>
  <si>
    <t>sq</t>
  </si>
  <si>
    <t>sk</t>
  </si>
  <si>
    <t>sl</t>
  </si>
  <si>
    <t>fi</t>
  </si>
  <si>
    <t>sv</t>
  </si>
  <si>
    <t>vi</t>
  </si>
  <si>
    <t>tr</t>
  </si>
  <si>
    <t>ka</t>
  </si>
  <si>
    <t>el</t>
  </si>
  <si>
    <t>be</t>
  </si>
  <si>
    <t>bg</t>
  </si>
  <si>
    <t>mk</t>
  </si>
  <si>
    <t>ru</t>
  </si>
  <si>
    <t>sr</t>
  </si>
  <si>
    <t>uk</t>
  </si>
  <si>
    <t>hy</t>
  </si>
  <si>
    <t>hi</t>
  </si>
  <si>
    <t>th</t>
  </si>
  <si>
    <t>ko</t>
  </si>
  <si>
    <t>ja</t>
  </si>
  <si>
    <t>yi</t>
  </si>
  <si>
    <t>iw</t>
  </si>
  <si>
    <t>az</t>
  </si>
  <si>
    <t>ur</t>
  </si>
  <si>
    <t>ar</t>
  </si>
  <si>
    <t>[34] МАКЕДОНСКИ____</t>
  </si>
  <si>
    <t>[41] 한국어___________</t>
  </si>
  <si>
    <t>[42] 日本語___________</t>
  </si>
  <si>
    <t>[30] ᲥᲐᲠᲗᲣᲚᲘ____</t>
  </si>
  <si>
    <t>[45] آذربایجان دیلیייִדיש _</t>
  </si>
  <si>
    <t>[01] AFRIKAANS_______</t>
  </si>
  <si>
    <t>[03] ČEŠTINA_________</t>
  </si>
  <si>
    <t>[04] CYMRAEG________</t>
  </si>
  <si>
    <t>[06] EESTI KEEL_______</t>
  </si>
  <si>
    <t>[07] EUSQUERA_______</t>
  </si>
  <si>
    <t>[09] GALEGO_________</t>
  </si>
  <si>
    <t>[10] HRVATSKI________</t>
  </si>
  <si>
    <t>[12] KISWAHILI_______</t>
  </si>
  <si>
    <t>[13] KREYÒL AYISYEN__</t>
  </si>
  <si>
    <t>[16] MAGYAR_________</t>
  </si>
  <si>
    <t>[02] CATALÀ_________</t>
  </si>
  <si>
    <t>[05] DANSK__________</t>
  </si>
  <si>
    <t>[08] FILIPINO________</t>
  </si>
  <si>
    <t>[19] NEDERLANDS_____</t>
  </si>
  <si>
    <t>[22] ROMÂNĂ_________</t>
  </si>
  <si>
    <t>[18] MALTI___________</t>
  </si>
  <si>
    <t>[25] SLOVENSKO______</t>
  </si>
  <si>
    <t>[31] ΕΛΛΗΝΙΚΆ________</t>
  </si>
  <si>
    <t>[28] TIẾNG VIỆT______</t>
  </si>
  <si>
    <t>[37] УКРАЇНСЬКА_____</t>
  </si>
  <si>
    <t>[40] ไทย____________</t>
  </si>
  <si>
    <t>[43] ייִדיש ___________</t>
  </si>
  <si>
    <t>[46] اردو_____________</t>
  </si>
  <si>
    <t>[47] عربي____________</t>
  </si>
  <si>
    <t>[44] עברית___________</t>
  </si>
  <si>
    <t>[11] ÍSLENSKA________</t>
  </si>
  <si>
    <t>[14] LATVIEŠU________</t>
  </si>
  <si>
    <t>[17] MALAY__________</t>
  </si>
  <si>
    <t>[20] NORSK__________</t>
  </si>
  <si>
    <t>[23] SHQIP__________</t>
  </si>
  <si>
    <t>[26] SUOMI__________</t>
  </si>
  <si>
    <t>[29] TÜRKÇE_________</t>
  </si>
  <si>
    <t>[32] БЕЛАРУСКАЯ_____</t>
  </si>
  <si>
    <t>[35] РУССКИЙ________</t>
  </si>
  <si>
    <t>[38] ՀԱՅԵՐԷՆ________</t>
  </si>
  <si>
    <t>[33] БЪЛГАРСКИ_______</t>
  </si>
  <si>
    <t>[36] СРПСКИ__________</t>
  </si>
  <si>
    <t>[39] हिन्दी_____________</t>
  </si>
  <si>
    <t>[27] SVENSKA_________</t>
  </si>
  <si>
    <t>[24] SLOVENČINA______</t>
  </si>
  <si>
    <t>[21] POLSKI___________</t>
  </si>
  <si>
    <t>[15] LIETUVIŲ KALBA___</t>
  </si>
  <si>
    <t>Traducir_Texto</t>
  </si>
  <si>
    <t>Selecciona las palabras correspondientes:</t>
  </si>
  <si>
    <t>30_6_2</t>
  </si>
  <si>
    <t>Drag and drop into text</t>
  </si>
  <si>
    <t>Arrastrar y soltar sobre texto</t>
  </si>
  <si>
    <t>Glisser-déposer sur texte</t>
  </si>
  <si>
    <t>Trascina e rilascia su un testo</t>
  </si>
  <si>
    <t>Drag-and-drop auf Text</t>
  </si>
  <si>
    <t>拖放到文本中</t>
  </si>
  <si>
    <t>Arraste e solte no texto</t>
  </si>
  <si>
    <t>96_1</t>
  </si>
  <si>
    <t>96_2</t>
  </si>
  <si>
    <t>95_1</t>
  </si>
  <si>
    <t>95_2</t>
  </si>
  <si>
    <t>95_3</t>
  </si>
  <si>
    <t>¿Quieres crear una pregunta Emparejamiento aleatorio con las preguntas de Respuesta Corta?</t>
  </si>
  <si>
    <t>Escribe el ENUNCIADO de la pregunta:</t>
  </si>
  <si>
    <t>96_3</t>
  </si>
  <si>
    <t>96_4</t>
  </si>
  <si>
    <t>Número de preguntas a elegir:</t>
  </si>
  <si>
    <t>96_5</t>
  </si>
  <si>
    <t>¿Deseas incluir las preguntas de las subcategorías?</t>
  </si>
  <si>
    <t>96_6</t>
  </si>
  <si>
    <t>Escribe el NOMBRE con el que quieres guardar la pregunta.</t>
  </si>
  <si>
    <t>你想用简答题创建一个随机匹配问题吗？</t>
  </si>
  <si>
    <t>写下您要保存问题的名称。</t>
  </si>
  <si>
    <t>写下问题的陈述：</t>
  </si>
  <si>
    <t>选择相应的词：</t>
  </si>
  <si>
    <t>可供选择的问题数量：</t>
  </si>
  <si>
    <t>你想包括来自子类别的问题吗？</t>
  </si>
  <si>
    <t>Do you want to create a Random Match question with the Short Answer questions?</t>
  </si>
  <si>
    <t>Voulez-vous créer une question de correspondance aléatoire avec les questions à réponse courte ?</t>
  </si>
  <si>
    <t>Deseja criar uma pergunta de correspondência aleatória com as perguntas de resposta curta?</t>
  </si>
  <si>
    <t>Vuoi creare una domanda di corrispondenza casuale con le domande a risposta breve?</t>
  </si>
  <si>
    <t>Möchten Sie eine Random-Match-Frage mit den Kurzantwort-Fragen erstellen?</t>
  </si>
  <si>
    <t>Write the NAME under which you want to save the question.</t>
  </si>
  <si>
    <t>Écrivez le NOM sous lequel vous souhaitez enregistrer la question.</t>
  </si>
  <si>
    <t>Escreva o NOME sob o qual você deseja salvar a pergunta.</t>
  </si>
  <si>
    <t>Scrivi il NOME sotto il quale vuoi salvare la domanda.</t>
  </si>
  <si>
    <t>Geben Sie den NAMEN ein, unter dem Sie die Frage speichern möchten.</t>
  </si>
  <si>
    <t>Write the STATEMENT of the question:</t>
  </si>
  <si>
    <t>Écrivez l'ÉNONCÉ de la question :</t>
  </si>
  <si>
    <t>Escreva a DECLARAÇÃO da questão:</t>
  </si>
  <si>
    <t>Scrivi la DICHIARAZIONE della domanda:</t>
  </si>
  <si>
    <t>Schreiben Sie die AUSSAGE der Frage:</t>
  </si>
  <si>
    <t>Select the corresponding words:</t>
  </si>
  <si>
    <t>Sélectionnez les mots correspondants :</t>
  </si>
  <si>
    <t>Selecione as palavras correspondentes:</t>
  </si>
  <si>
    <t>Seleziona le parole corrispondenti:</t>
  </si>
  <si>
    <t>Wählen Sie die entsprechenden Wörter aus:</t>
  </si>
  <si>
    <t>Number of questions to choose:</t>
  </si>
  <si>
    <t>Nombre de questions à choisir :</t>
  </si>
  <si>
    <t>Número de perguntas a escolher:</t>
  </si>
  <si>
    <t>Numero di domande da scegliere:</t>
  </si>
  <si>
    <t>Anzahl der Fragen zur Auswahl:</t>
  </si>
  <si>
    <t>Do you want to include the questions from the subcategories?</t>
  </si>
  <si>
    <t>Souhaitez-vous inclure les questions des sous-catégories ?</t>
  </si>
  <si>
    <t>Deseja incluir as perguntas das subcategorias?</t>
  </si>
  <si>
    <t>Vuoi includere le domande delle sottocategorie?</t>
  </si>
  <si>
    <t>Möchten Sie die Fragen aus den Unterkategorien aufnehmen?</t>
  </si>
  <si>
    <t>Nº max. respuestas</t>
  </si>
  <si>
    <t>05_9</t>
  </si>
  <si>
    <t>Barajar:</t>
  </si>
  <si>
    <t>03_10</t>
  </si>
  <si>
    <t>Insertar en la pregunta:</t>
  </si>
  <si>
    <t>Insert in the question:</t>
  </si>
  <si>
    <t>Insérer dans la question:</t>
  </si>
  <si>
    <t>Inserir na pergunta:</t>
  </si>
  <si>
    <t>Inserire nella domanda:</t>
  </si>
  <si>
    <t>Menú desplegable Imagen/Fórmula</t>
  </si>
  <si>
    <t>Menu déroulant Image/Formule</t>
  </si>
  <si>
    <t>Menu suspenso Imagen/Fórmula</t>
  </si>
  <si>
    <t>Pulldown-Menü Bilder/Formeln</t>
  </si>
  <si>
    <t>Imagen/Fórmula:</t>
  </si>
  <si>
    <t>图片/公式：</t>
  </si>
  <si>
    <t>Image/Formula Dropdown menu</t>
  </si>
  <si>
    <t>Menu a discensa magini/Formule</t>
  </si>
  <si>
    <t>图像/公式下拉菜单</t>
  </si>
  <si>
    <t>No. max. answers</t>
  </si>
  <si>
    <t>Nº max. réponses</t>
  </si>
  <si>
    <t>Nº máx. respostas</t>
  </si>
  <si>
    <t>N° max. risposte</t>
  </si>
  <si>
    <t>Anzahl max. Antworten</t>
  </si>
  <si>
    <t>Shuffle:</t>
  </si>
  <si>
    <t>Mélanger:</t>
  </si>
  <si>
    <t>Embaralhar:</t>
  </si>
  <si>
    <t>Mescolare:</t>
  </si>
  <si>
    <t>Mischen:</t>
  </si>
  <si>
    <t>In die Frage einfügen:</t>
  </si>
  <si>
    <t>Image/Formula:</t>
  </si>
  <si>
    <t>Image/Formule :</t>
  </si>
  <si>
    <t>Imagem/Fórmula:</t>
  </si>
  <si>
    <t>Immagine/formula:</t>
  </si>
  <si>
    <t>Bild/Formel:</t>
  </si>
  <si>
    <t>最大数量 答案</t>
  </si>
  <si>
    <t>2. 正文</t>
  </si>
  <si>
    <t>1. 优秀</t>
  </si>
  <si>
    <t>0. 模型</t>
  </si>
  <si>
    <t>4. 游戏</t>
  </si>
  <si>
    <t>3. 公式</t>
  </si>
  <si>
    <t>Ordenar_Ascendente</t>
  </si>
  <si>
    <t>Ordenar_Descendente</t>
  </si>
  <si>
    <t>INICIO,DICCIONARIO,GENERAL,Formulario OM,Formulario O2,Formulario VF,Formulario EM,Formulario PP,Formulario EN,Formulario RC,Formulario CL</t>
  </si>
  <si>
    <t>%^{a}</t>
  </si>
  <si>
    <t>%^{z}</t>
  </si>
  <si>
    <t>97_2</t>
  </si>
  <si>
    <t>97_1</t>
  </si>
  <si>
    <t>Orden Ascendente</t>
  </si>
  <si>
    <t>Orden Descendente</t>
  </si>
  <si>
    <t>升序</t>
  </si>
  <si>
    <t>降序排列</t>
  </si>
  <si>
    <t>Z_TX_92_25_</t>
  </si>
  <si>
    <t>Z_TX_92_26_</t>
  </si>
  <si>
    <t>Ayuda_Cloze</t>
  </si>
  <si>
    <t>99_1</t>
  </si>
  <si>
    <t>99_2</t>
  </si>
  <si>
    <t xml:space="preserve">No se puede poner </t>
  </si>
  <si>
    <t>, sin \ delante. Debes cambiarlo por   \</t>
  </si>
  <si>
    <t>， 没有    \    在...前面。 你应该把它改成     \</t>
  </si>
  <si>
    <t>Ascending order</t>
  </si>
  <si>
    <t>Ordre croissant</t>
  </si>
  <si>
    <t>Ordem ascendente</t>
  </si>
  <si>
    <t>Ordine ascendente</t>
  </si>
  <si>
    <t>Aufsteigende Reihenfolge</t>
  </si>
  <si>
    <t>Descending order</t>
  </si>
  <si>
    <t>Ordre décroissant</t>
  </si>
  <si>
    <t>Ordem decrescente</t>
  </si>
  <si>
    <t>Ordine decrescente</t>
  </si>
  <si>
    <t>Absteigende Reihenfolge</t>
  </si>
  <si>
    <t>, without \ in front. You should change it to \</t>
  </si>
  <si>
    <t>, sans \ devant. Vous devriez le changer en \</t>
  </si>
  <si>
    <t>, sem \ na frente. Você deve alterá-lo para \</t>
  </si>
  <si>
    <t>, senza \ davanti. Dovresti cambiarlo in \</t>
  </si>
  <si>
    <t>, ohne \ davor. Sie sollten es ändern in \</t>
  </si>
  <si>
    <t xml:space="preserve">You can not put it on </t>
  </si>
  <si>
    <t xml:space="preserve">Vous ne pouvez pas le mettre </t>
  </si>
  <si>
    <t xml:space="preserve">Você não pode colocá-lo em </t>
  </si>
  <si>
    <t xml:space="preserve">Non puoi indossarlo </t>
  </si>
  <si>
    <t xml:space="preserve">Sie können es nicht anziehen </t>
  </si>
  <si>
    <t xml:space="preserve">你不能把它 </t>
  </si>
  <si>
    <t>00_V</t>
  </si>
  <si>
    <t>es</t>
  </si>
  <si>
    <t>en</t>
  </si>
  <si>
    <t>fr</t>
  </si>
  <si>
    <t>it</t>
  </si>
  <si>
    <t>de</t>
  </si>
  <si>
    <t>pt</t>
  </si>
  <si>
    <t>zh-CN</t>
  </si>
  <si>
    <t>Ancho RC2</t>
  </si>
  <si>
    <t xml:space="preserve">Para poder EXPORTAR las preguntas, el archivo: </t>
  </si>
  <si>
    <t xml:space="preserve">In order to EXPORT the questions, the file: </t>
  </si>
  <si>
    <t xml:space="preserve">Afin d'exporter les questions, le fichier: </t>
  </si>
  <si>
    <t xml:space="preserve">Para EXPORTAR as perguntas, o arquivo: </t>
  </si>
  <si>
    <t xml:space="preserve">Per ESPORTARE le domande, il file: </t>
  </si>
  <si>
    <t>Um die Fragen zu EXPORTIEREN, muss die Datei:</t>
  </si>
  <si>
    <t>为了导出问题，文件：</t>
  </si>
  <si>
    <t>Ancho, en pixels, del menú desplegable para las imágenes/Fórmulas. Si no se pone nada, el tamaño es automático.</t>
  </si>
  <si>
    <t>图像/公式下拉菜单的宽度（以像素为单位）。 如果什么都不放，大小是自动的。</t>
  </si>
  <si>
    <t>Width, in pixels, of the dropdown menu for images/Formulas. If nothing is put, the size is automatic.</t>
  </si>
  <si>
    <t>Largeur, en pixels, du menu déroulant des images/Formules. Si rien n'est mis, la taille est automatique.</t>
  </si>
  <si>
    <t>Largura, em pixels, do menu suspenso de imagens/fórmulas. Se nada for colocado, o tamanho é automático.</t>
  </si>
  <si>
    <t>Larghezza, in pixel, del menu a tendina per immagini/formule. Se non viene inserito nulla, la dimensione è automatica.</t>
  </si>
  <si>
    <t>Breite des Dropdown-Menüs für Bilder/Formeln in Pixel. Wenn nichts eingegeben wird, wird die Größe automatisch.</t>
  </si>
  <si>
    <t>ANCHO_IM</t>
  </si>
  <si>
    <t>Selecciona una opción:
[1] EXPORTAR preguntas:
Se exportarán las preguntas tipo OPCIÓN MÚLTIPLE 1R para usar en el JUEGO. 
RECUERDA: Si tienes preguntas de diferente nivel de dificultad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t>
  </si>
  <si>
    <t>Número de caracteres a introducir en el texto.</t>
  </si>
  <si>
    <t>要在文本中输入的字符数。</t>
  </si>
  <si>
    <t>Number of characters to enter in the text.</t>
  </si>
  <si>
    <t>Nombre de caractères à saisir dans le texte.</t>
  </si>
  <si>
    <t>Número de caracteres a inserir no texto.</t>
  </si>
  <si>
    <t>Numero di caratteri da inserire nel testo.</t>
  </si>
  <si>
    <t>Anzahl der in den Text einzugebenden Zeichen.</t>
  </si>
  <si>
    <t>Mínimo</t>
  </si>
  <si>
    <t>Máximo</t>
  </si>
  <si>
    <t>最低限度</t>
  </si>
  <si>
    <t>最大</t>
  </si>
  <si>
    <t>Minimum</t>
  </si>
  <si>
    <t>Minimo</t>
  </si>
  <si>
    <t>Maximum</t>
  </si>
  <si>
    <t>Massimo</t>
  </si>
  <si>
    <t>Maximal</t>
  </si>
  <si>
    <t>¿Aviso Nueva Versión?</t>
  </si>
  <si>
    <t>注意到新版本了吗？</t>
  </si>
  <si>
    <t>您是否希望每次打开应用程序时都检查较新版本的 FastTest 插件？ 您可以随时从“开始”菜单更改此选项。</t>
  </si>
  <si>
    <t>¿Aceptas que, cada vez que abras la aplicación, se compruebe si hay una versión nueva de FastTest PlugIn? Podrás cambiar esta opción cuando quieras desde el Menú Inicial.</t>
  </si>
  <si>
    <t>Notice New Version?</t>
  </si>
  <si>
    <t>Remarquez la nouvelle version ?</t>
  </si>
  <si>
    <t>Aviso Nova Versão?</t>
  </si>
  <si>
    <t>Avviso Nuova versione?</t>
  </si>
  <si>
    <t>Hinweis Neue Version?</t>
  </si>
  <si>
    <t>Do you agree that every time you open the application, it will check for a newer version of FastTest PlugIn? You can change this option whenever you want from the Start Menu.</t>
  </si>
  <si>
    <t>Êtes-vous d'accord qu'à chaque fois que vous ouvrez l'application, celle-ci recherche une version plus récente du plug-in FastTest ? Vous pouvez modifier cette option à tout moment depuis le menu Démarrer.</t>
  </si>
  <si>
    <t>Você concorda que toda vez que você abrir o aplicativo, ele verificará se há uma versão mais recente do FastTest PlugIn? Você pode alterar essa opção sempre que quiser no Menu Iniciar.</t>
  </si>
  <si>
    <t>Sei d'accordo sul fatto che ogni volta che apri l'applicazione, questa verificherà la presenza di una versione più recente di FastTest PlugIn? Puoi modificare questa opzione quando vuoi dal menu Start.</t>
  </si>
  <si>
    <t>Stimmen Sie zu, dass jedes Mal, wenn Sie die Anwendung öffnen, nach einer neueren Version des FastTest-Plug-Ins gesucht wird? Sie können diese Option jederzeit im Startmenü ändern.</t>
  </si>
  <si>
    <t>ZOOM</t>
  </si>
  <si>
    <t>插入表格</t>
  </si>
  <si>
    <t>12_1</t>
  </si>
  <si>
    <t>Z_ML_12_1_</t>
  </si>
  <si>
    <t>Inserta_Tabla</t>
  </si>
  <si>
    <t>INSERTAR 
TABLAS</t>
  </si>
  <si>
    <t>INSERT 
TABLES</t>
  </si>
  <si>
    <t>INSÉRER 
TABLEAUX</t>
  </si>
  <si>
    <t>INSERIR 
TABELAS</t>
  </si>
  <si>
    <t>INSERIRE 
TABELLE</t>
  </si>
  <si>
    <t>TABELLE 
EINFÜGEN</t>
  </si>
  <si>
    <t>EINFÜGEN 
BILDER</t>
  </si>
  <si>
    <t>INSERTAR 
IMÁGENES</t>
  </si>
  <si>
    <t>INSERT 
IMAGES</t>
  </si>
  <si>
    <t>INSÉRER 
IMAGES</t>
  </si>
  <si>
    <t>INSERIR 
IMAGENS</t>
  </si>
  <si>
    <t>INSERISCI 
IMMAGINI</t>
  </si>
  <si>
    <t>STORE 
FORMULAS</t>
  </si>
  <si>
    <t>ALMACENAR 
FORMULAS</t>
  </si>
  <si>
    <t>FORMULES 
MAGASIN</t>
  </si>
  <si>
    <t>ARMAZENAR 
FÓRMULAS</t>
  </si>
  <si>
    <t>NEGOZIO 
FORMULE</t>
  </si>
  <si>
    <t>FORMELN 
SPEICHERN</t>
  </si>
  <si>
    <t>DATEN 
ALLGEMEINES</t>
  </si>
  <si>
    <t>BANK 
FRAGEN</t>
  </si>
  <si>
    <t>REINIGEN 
DATEN</t>
  </si>
  <si>
    <t>SPAREN  
FRAGEN</t>
  </si>
  <si>
    <t>LÖSCHEN 
FRAGEN</t>
  </si>
  <si>
    <t>VARIABLEN 
LÖSCHEN</t>
  </si>
  <si>
    <t>Opción Múltiple +R</t>
  </si>
  <si>
    <t>Opción Múltiple 1R</t>
  </si>
  <si>
    <t>Celdas_Formulas_Activar_Desactivar</t>
  </si>
  <si>
    <t>MENÚ ESPECIAL</t>
  </si>
  <si>
    <t>SPECIAL MENU</t>
  </si>
  <si>
    <t>特别菜单</t>
  </si>
  <si>
    <t>MENU SPÉCIAL</t>
  </si>
  <si>
    <t>MENU ESPECIAL</t>
  </si>
  <si>
    <t>MENÙ SPECIALE</t>
  </si>
  <si>
    <t>SPEZIELLES MENÜ</t>
  </si>
  <si>
    <t>¿Mostrar mensajes de aviso?</t>
  </si>
  <si>
    <t>Show warning messages?</t>
  </si>
  <si>
    <t>Afficher les messages d'avertissement ?</t>
  </si>
  <si>
    <t>Mostrar mensagens de aviso?</t>
  </si>
  <si>
    <t>Mostra messaggi di avviso?</t>
  </si>
  <si>
    <t>Warnmeldungen anzeigen?</t>
  </si>
  <si>
    <t>显示警告信息？</t>
  </si>
  <si>
    <t>Write the NUMBER of the option you want to make:
  1. SAVE Formulas
  2. DELETE Formulas
  3. RECOVER Formulas
  4. RECOVER Formulas FORM
  5. RECOVER Formulas VARIABLES
  6. EXPORT Formulas
  7. IMPORT Formulas
https://www.youtube.com/watch?v=mmFPSzezAXs&amp;t=270s</t>
  </si>
  <si>
    <t>Escribe el NÚMERO de la opción que quieres realizar: 
  1. GUARDAR Fórmulas
  2. BORRAR Fórmulas
  3. RECUPERAR Fórmulas 
  4. RECUPERAR Fórmulas FORMULARIO
  5. RECUPERAR Fórmulas de VARIABLES
  6. EXPORTAR Fórmulas
  7. IMPORTAR Fórmulas
https://www.youtube.com/watch?v=mmFPSzezAXs&amp;t=270s</t>
  </si>
  <si>
    <t>Escreva o NÚMERO da opção que deseja fazer:
  1. SALVAR Fórmulas
  2. DELETE Fórmulas
  3. RECUPERAR Fórmulas
  4. RECUPERAR Fórmulas FORMATO
  5. RECUPERAR Fórmulas VARIÁVEIS
  6. EXPORTAR Fórmulas
  7. IMPORTAR Fórmulas
https://www.youtube.com/watch?v=mmFPSzezAXs&amp;t=270s</t>
  </si>
  <si>
    <t>Écrivez le NUMÉRO de l'action que vous souhaitez réaliser:
  1. ENREGISTRER les formules
  2. SUPPRIMER les formules
  3. RECUPERER les formules
  4. RECUPERER les formules FORME
  5. RECUPERER les formules VARIABLES
  6. Formules d'EXPORTATION
  7. Formules d'IMPORTATION
https://www.youtube.com/watch?v=mmFPSzezAXs&amp;t=270s</t>
  </si>
  <si>
    <t>Scrivi il NUMERO dell'opzione che vuoi fare:
  1. SALVA Formule
  2. ELIMINA formule
  3. RECUPERA Formule
  4. RECUPERA Formule MODULO
  5. RECUPERA Formule VARIABILI
  6. Formule di ESPORTAZIONE
  7. Formule di IMPORTAZIONE
https://www.youtube.com/watch?v=mmFPSzezAXs&amp;t=270s</t>
  </si>
  <si>
    <t>Schreiben Sie die NUMMER der Option, die Sie vornehmen möchten:
  1. Formeln speichern
  2. Formeln LÖSCHEN
  3. Formeln wiederherstellen
  4. Formeln wiederherstellen BILDEN
  5. Formeln wiederherstellen VARIABLEN
  6. Formeln EXPORTIEREN
  7. Formeln IMPORTIEREN
https://www.youtube.com/watch?v=mmFPSzezAXs&amp;t=270s</t>
  </si>
  <si>
    <t>写下您要执行的选项的编号：
   1. 保存公式
   2. 删除公式
   3. 检索公式
   4. 检索表格公式
   5. 从变量中检索公式
   6. 导出公式
   7. 导入公式
https://www.youtube.com/watch?v=mmFPSzezAXs&amp;t=270s</t>
  </si>
  <si>
    <t>Si quieres usar los CÓDIGOS ESPECIALES: selecciona el que te interesa, cópialo y pegalo en la celda que desees. Debes reemplazar TEX por el texto personalizado.</t>
  </si>
  <si>
    <t>如果您想使用特殊代码：选择您感兴趣的代码，将其复制并粘贴到您想要的单元格中。 您必须用自定义文本替换 TEX。</t>
  </si>
  <si>
    <t>If you want to use the SPECIAL CODES: select the one you are interested in, copy it and paste it into the cell you want. You must replace TEX with the custom text.</t>
  </si>
  <si>
    <t>Si vous souhaitez utiliser les CODES SPÉCIAUX : sélectionnez celui qui vous intéresse, copiez-le et collez-le dans la cellule souhaitée. Vous devez remplacer TEX par le texte personnalisé.</t>
  </si>
  <si>
    <t>Caso queira utilizar os CÓDIGOS ESPECIAIS: selecione o de seu interesse, copie e cole na célula desejada. Você deve substituir TEX pelo texto personalizado.</t>
  </si>
  <si>
    <t>Se vuoi utilizzare i CODICI SPECIALI: seleziona quello che ti interessa, copialo e incollalo nella cella che desideri. Devi sostituire TEX con il testo personalizzato.</t>
  </si>
  <si>
    <t>Wenn Sie die SONDERCODES verwenden möchten: Wählen Sie den Code aus, der Sie interessiert, kopieren Sie ihn und fügen Sie ihn in die gewünschte Zelle ein. Sie müssen TEX durch den benutzerdefinierten Text ersetzen.</t>
  </si>
  <si>
    <t>SALTO DE PÁRRAFO</t>
  </si>
  <si>
    <t>PARAGRAPH BREAK</t>
  </si>
  <si>
    <t>SAUT DE PARAGRAPHE</t>
  </si>
  <si>
    <t>QUEBRA DE PARÁGRAFO</t>
  </si>
  <si>
    <t>INTERRUZIONE DI PARAGRAFO</t>
  </si>
  <si>
    <t>ABSATZUMBRUCH EINGEBEN</t>
  </si>
  <si>
    <t>跳转段落</t>
  </si>
  <si>
    <t xml:space="preserve">        · En medio del texto:  \(  TEX \)
        · En una línea nueva centrada y resaltada:  $$   TEX  $$</t>
  </si>
  <si>
    <t xml:space="preserve">       · In the middle of the text:  \(  TEX \)
       · In a new line centered and highlighted:  $$   TEX  $$
</t>
  </si>
  <si>
    <t xml:space="preserve">        · Au milieu du texte:  \(  TEX \)
        · Une nouvelle ligne centrée et mise en surbrillance:  $$   TEX $$</t>
  </si>
  <si>
    <t xml:space="preserve">        · No meio do texto:  \(  TEX  \)
        · Em uma nova linha centralizada e destacada:  $$   TEX  $$</t>
  </si>
  <si>
    <t xml:space="preserve">        · Al centro del testo:  \( TEX  \)
        · In una nuova riga centrata ed evidenziata:  $$   TEX  $$</t>
  </si>
  <si>
    <t xml:space="preserve">        · Mitten im Text: \( TEX \)
        · Auf einer neuen Zeile zentriert und hervorgehoben: $$  TEX $$</t>
  </si>
  <si>
    <t xml:space="preserve">        · 正文中间：\(   TEX   \)
         · 在新的一行上居中并突出显示：$$   TEX   $$</t>
  </si>
  <si>
    <t>#123456</t>
  </si>
  <si>
    <t>27_3</t>
  </si>
  <si>
    <t>Las respuestas no tendrán numeración.</t>
  </si>
  <si>
    <t>答案不会被编号。</t>
  </si>
  <si>
    <t>Answers will not be numbered.</t>
  </si>
  <si>
    <t>Les réponses ne seront pas numérotées.</t>
  </si>
  <si>
    <t>As respostas não serão numeradas.</t>
  </si>
  <si>
    <t>Le risposte non saranno numerate.</t>
  </si>
  <si>
    <t>Die Antworten werden nicht nummeriert.</t>
  </si>
  <si>
    <t>Ancho Imagen Opción Múltiple</t>
  </si>
  <si>
    <t>Largeur d'image à choix multiples</t>
  </si>
  <si>
    <t>Largura da imagem de múltipla escolha</t>
  </si>
  <si>
    <t>Larghezza dell'immagine a scelta multipla</t>
  </si>
  <si>
    <t>Multiple-Choice-Bildbreite</t>
  </si>
  <si>
    <t>Multiple Choice Image Width</t>
  </si>
  <si>
    <t>多项选择图像宽度</t>
  </si>
  <si>
    <t>Z_IN_05_</t>
  </si>
  <si>
    <t>Z_IN_06_</t>
  </si>
  <si>
    <t>Z_IN_07_</t>
  </si>
  <si>
    <t>Z_IN_08_</t>
  </si>
  <si>
    <t>Z_IN_11_</t>
  </si>
  <si>
    <t>Z_IN_12_</t>
  </si>
  <si>
    <t>Z_IN_13_</t>
  </si>
  <si>
    <t>Z_ML_02_</t>
  </si>
  <si>
    <t>Z_ML_03_</t>
  </si>
  <si>
    <t>Z_MS_04_</t>
  </si>
  <si>
    <t>Z_ML_04_</t>
  </si>
  <si>
    <t>Z_ML_05_</t>
  </si>
  <si>
    <t>Z_ML_06_</t>
  </si>
  <si>
    <t>Z_ML_07_</t>
  </si>
  <si>
    <t>Z_ML_08_</t>
  </si>
  <si>
    <t>Z_ML_09_</t>
  </si>
  <si>
    <t>Z_ML_10_</t>
  </si>
  <si>
    <t>Z_ML_13_</t>
  </si>
  <si>
    <t>Z_DG_01_</t>
  </si>
  <si>
    <t>Z_DG_02_</t>
  </si>
  <si>
    <t>Z_DG_03_</t>
  </si>
  <si>
    <t>Z_DG_04_</t>
  </si>
  <si>
    <t>Z_DG_05_</t>
  </si>
  <si>
    <t>Z_DG_06_</t>
  </si>
  <si>
    <t>Z_DG_07_</t>
  </si>
  <si>
    <t>Z_DG_08_</t>
  </si>
  <si>
    <t>Z_DG_09_</t>
  </si>
  <si>
    <t>Z_DG_10_</t>
  </si>
  <si>
    <t>Z_DG_11_</t>
  </si>
  <si>
    <t>Z_DG_12_</t>
  </si>
  <si>
    <t>Z_DG_13_</t>
  </si>
  <si>
    <t>Z_DG_15_</t>
  </si>
  <si>
    <t>Z_DG_16_</t>
  </si>
  <si>
    <t>Z_DG_17_</t>
  </si>
  <si>
    <t>Z_DG_18_</t>
  </si>
  <si>
    <t>Z_DG_19_</t>
  </si>
  <si>
    <t>Z_DG_27_1_</t>
  </si>
  <si>
    <t>Z_DG_27_2_</t>
  </si>
  <si>
    <t>Z_DG_27_3_</t>
  </si>
  <si>
    <t>Z_DG_28_1_</t>
  </si>
  <si>
    <t>Z_DG_28_2_</t>
  </si>
  <si>
    <t>Z_DG_29_1_</t>
  </si>
  <si>
    <t>Z_DG_29_2_</t>
  </si>
  <si>
    <t>Z_DG_29_3_</t>
  </si>
  <si>
    <t>Z_DG_30_1_</t>
  </si>
  <si>
    <t>Z_DG_30_2_</t>
  </si>
  <si>
    <t>Z_DG_30_3_</t>
  </si>
  <si>
    <t>Z_DG_30_4_</t>
  </si>
  <si>
    <t>Z_DG_30_5_</t>
  </si>
  <si>
    <t>Z_DG_30_6_</t>
  </si>
  <si>
    <t>Z_DG_30_6_2_</t>
  </si>
  <si>
    <t>Z_DG_30_7_</t>
  </si>
  <si>
    <t>Z_DG_30_8_</t>
  </si>
  <si>
    <t>Z_MS_01_</t>
  </si>
  <si>
    <t>Z_MS_02_</t>
  </si>
  <si>
    <t>Z_OM_00_</t>
  </si>
  <si>
    <t>Z_OM_03_</t>
  </si>
  <si>
    <t>Z_OM_04_</t>
  </si>
  <si>
    <t>Z_OM_05_</t>
  </si>
  <si>
    <t>Z_OM_06_</t>
  </si>
  <si>
    <t>Z_OM_07_</t>
  </si>
  <si>
    <t>Z_OM_08_</t>
  </si>
  <si>
    <t>Z_OM_09_</t>
  </si>
  <si>
    <t>Z_OM_10_</t>
  </si>
  <si>
    <t>Z_OM_11_</t>
  </si>
  <si>
    <t>Z_OM_12_</t>
  </si>
  <si>
    <t>Z_VF_00_</t>
  </si>
  <si>
    <t>Z_VF_01_</t>
  </si>
  <si>
    <t>Z_VF_02_</t>
  </si>
  <si>
    <t>Z_EM_00_</t>
  </si>
  <si>
    <t>Z_EM_01_</t>
  </si>
  <si>
    <t>Z_EM_02_</t>
  </si>
  <si>
    <t>Z_RC_00_</t>
  </si>
  <si>
    <t>Z_RC_01_</t>
  </si>
  <si>
    <t>Z_RC_02_</t>
  </si>
  <si>
    <t>Z_RC_03_</t>
  </si>
  <si>
    <t>Z_PP_00_</t>
  </si>
  <si>
    <t>Z_PP_01_</t>
  </si>
  <si>
    <t>Z_EN_00_</t>
  </si>
  <si>
    <t>Z_EN_01_</t>
  </si>
  <si>
    <t>Z_EN_02_</t>
  </si>
  <si>
    <t>Z_EN_03_</t>
  </si>
  <si>
    <t>Z_EN_04_</t>
  </si>
  <si>
    <t>Z_EN_05_</t>
  </si>
  <si>
    <t>Z_EN_06_</t>
  </si>
  <si>
    <t>Z_EN_07_</t>
  </si>
  <si>
    <t>Z_EN_08_</t>
  </si>
  <si>
    <t>Z_EN_09_</t>
  </si>
  <si>
    <t>Z_EN_10_</t>
  </si>
  <si>
    <t>Z_EN_11_</t>
  </si>
  <si>
    <t>Z_EN_12_</t>
  </si>
  <si>
    <t>Z_EN_13_</t>
  </si>
  <si>
    <t>Z_EN_14_</t>
  </si>
  <si>
    <t>Z_EN_15_</t>
  </si>
  <si>
    <t>Z_EN_16_</t>
  </si>
  <si>
    <t>Z_EN_17_</t>
  </si>
  <si>
    <t>Z_EN_18_</t>
  </si>
  <si>
    <t>Z_EN_19_</t>
  </si>
  <si>
    <t>Z_EN_20_</t>
  </si>
  <si>
    <t>Z_CL_00_</t>
  </si>
  <si>
    <t>Z_CL_03_1_</t>
  </si>
  <si>
    <t>Z_CL_03_2_</t>
  </si>
  <si>
    <t>Z_CL_03_3_</t>
  </si>
  <si>
    <t>Z_CL_03_4_</t>
  </si>
  <si>
    <t>Z_CL_03_5_</t>
  </si>
  <si>
    <t>Z_CL_03_6_</t>
  </si>
  <si>
    <t>Z_CL_03_7_</t>
  </si>
  <si>
    <t>Z_CL_03_8_</t>
  </si>
  <si>
    <t>Z_CL_03_9_</t>
  </si>
  <si>
    <t>Z_CL_03_10_</t>
  </si>
  <si>
    <t>Z_CL_05_1_</t>
  </si>
  <si>
    <t>Z_CL_05_2_</t>
  </si>
  <si>
    <t>Z_CL_05_3_</t>
  </si>
  <si>
    <t>Z_CL_05_4_</t>
  </si>
  <si>
    <t>Z_CL_05_5_</t>
  </si>
  <si>
    <t>Z_CL_05_6_</t>
  </si>
  <si>
    <t>Z_CL_05_7_</t>
  </si>
  <si>
    <t>Z_CL_05_8_</t>
  </si>
  <si>
    <t>Z_CL_05_9_</t>
  </si>
  <si>
    <t>Z_BP_00_</t>
  </si>
  <si>
    <t>Z_BP_01_</t>
  </si>
  <si>
    <t>Z_BP_02_</t>
  </si>
  <si>
    <t>Z_CL_04_</t>
  </si>
  <si>
    <t>Z_??_?_</t>
  </si>
  <si>
    <t>Z_Tit_Categ_?_</t>
  </si>
  <si>
    <t>Z_Tit_Subcat_?_</t>
  </si>
  <si>
    <t>Z_Retroalim_GENERAL_?_</t>
  </si>
  <si>
    <t>Z_CONTRASEN_A_?_</t>
  </si>
  <si>
    <t>Z_R_CORRECTA_?_</t>
  </si>
  <si>
    <t>Z_R_Par_CORRECTA_?_</t>
  </si>
  <si>
    <t>Z_R_INCORRECTA_?_</t>
  </si>
  <si>
    <t>Z_PREF_PREGUNTA_?_</t>
  </si>
  <si>
    <t>Z_BARAJAR_R_?_</t>
  </si>
  <si>
    <t>Z_NUMERAR_R_?_</t>
  </si>
  <si>
    <t>Z_Des_Categ_?_</t>
  </si>
  <si>
    <t>Z_Des_Subcat_?_</t>
  </si>
  <si>
    <t>Z_PUNTUACION_?_</t>
  </si>
  <si>
    <t>Z_PENALIZACION_?_</t>
  </si>
  <si>
    <t>Z_BP_03_</t>
  </si>
  <si>
    <t>Z_Marcar_RI_?_</t>
  </si>
  <si>
    <t>Z_Marcar_RI_TEXTO_?_</t>
  </si>
  <si>
    <t>Z_Ayuda_Cloze_?_</t>
  </si>
  <si>
    <t>Z_Q17_?_</t>
  </si>
  <si>
    <t>Z_Q9_?_</t>
  </si>
  <si>
    <t>Z_H9_?_</t>
  </si>
  <si>
    <t>Z_H11_?_</t>
  </si>
  <si>
    <t>Z_H17_?_</t>
  </si>
  <si>
    <t>Z_T17_?_</t>
  </si>
  <si>
    <t>Z_G33_?_</t>
  </si>
  <si>
    <t>Z_P_01_1_?_</t>
  </si>
  <si>
    <t>Z_P_01_2_?_</t>
  </si>
  <si>
    <t>Z_RC_1_?_</t>
  </si>
  <si>
    <t>Z_P_RC_1_?_</t>
  </si>
  <si>
    <t>Z_Oculto_?_</t>
  </si>
  <si>
    <t>Z_MAYUSCULAS_?_</t>
  </si>
  <si>
    <t>Z_Enun_PP_?_</t>
  </si>
  <si>
    <t>Z_PP_01_1_?_</t>
  </si>
  <si>
    <t>Z_PP_01_2_?_</t>
  </si>
  <si>
    <t>Z_Q7_?_</t>
  </si>
  <si>
    <t>Z_RC_VF_?_</t>
  </si>
  <si>
    <t>Z_RA_1_VF_?_</t>
  </si>
  <si>
    <t>Z_RA_2_VF_?_</t>
  </si>
  <si>
    <t>Z_FR_EN_?_</t>
  </si>
  <si>
    <t>Z_RT_EN_?_</t>
  </si>
  <si>
    <t>Z_PA_EN_?_</t>
  </si>
  <si>
    <t>Z_TC_EN_?_</t>
  </si>
  <si>
    <t>Z_AA_EN_?_</t>
  </si>
  <si>
    <t>Z_PR_EN_?_</t>
  </si>
  <si>
    <t>Z_IE_EN_?_</t>
  </si>
  <si>
    <t>Z_R_RC_1_?_</t>
  </si>
  <si>
    <t>Z_BT_00_</t>
  </si>
  <si>
    <t>Z_BT_01_</t>
  </si>
  <si>
    <t>Z_BT_02_</t>
  </si>
  <si>
    <t>Z_BT_03_</t>
  </si>
  <si>
    <t>Z_BT_04_</t>
  </si>
  <si>
    <t>Z_BT_05_</t>
  </si>
  <si>
    <t>Z_BT_06_</t>
  </si>
  <si>
    <t>Z_BT_07_</t>
  </si>
  <si>
    <t>Z_TX_00_</t>
  </si>
  <si>
    <t>Z_TX_00_V_</t>
  </si>
  <si>
    <t>Z_TX_00_0_</t>
  </si>
  <si>
    <t>Z_TX_01_</t>
  </si>
  <si>
    <t>Z_TX_02_</t>
  </si>
  <si>
    <t>Z_TX_03_</t>
  </si>
  <si>
    <t>Z_ANCHO_IM_?_</t>
  </si>
  <si>
    <t>Z_TX_03_3_</t>
  </si>
  <si>
    <t>Z_TX_04_1_</t>
  </si>
  <si>
    <t>Z_TX_04_2_</t>
  </si>
  <si>
    <t>Z_TX_04_3_</t>
  </si>
  <si>
    <t>Z_TX_05_</t>
  </si>
  <si>
    <t>Z_TX_06_</t>
  </si>
  <si>
    <t>Z_TX_07_</t>
  </si>
  <si>
    <t>Z_TX_08_1_</t>
  </si>
  <si>
    <t>Z_TX_08_2_</t>
  </si>
  <si>
    <t>Z_TX_09_</t>
  </si>
  <si>
    <t>Z_TX_10_</t>
  </si>
  <si>
    <t>Z_TX_11_</t>
  </si>
  <si>
    <t>Z_TX_12_</t>
  </si>
  <si>
    <t>Z_TX_13_</t>
  </si>
  <si>
    <t>Z_TX_14_</t>
  </si>
  <si>
    <t>Z_TX_03_2_</t>
  </si>
  <si>
    <t>Z_TX_16_</t>
  </si>
  <si>
    <t>Z_TX_17_</t>
  </si>
  <si>
    <t>Z_TX_18_</t>
  </si>
  <si>
    <t>Z_TX_19_</t>
  </si>
  <si>
    <t>Z_TX_20_</t>
  </si>
  <si>
    <t>Z_TX_21_</t>
  </si>
  <si>
    <t>Z_TX_22_</t>
  </si>
  <si>
    <t>Z_TX_23_1_</t>
  </si>
  <si>
    <t>Z_TX_23_2_</t>
  </si>
  <si>
    <t>Z_TX_24_</t>
  </si>
  <si>
    <t>Z_TX_25_</t>
  </si>
  <si>
    <t>Z_TX_26_</t>
  </si>
  <si>
    <t>Z_TX_27_1_</t>
  </si>
  <si>
    <t>Z_TX_27_2_</t>
  </si>
  <si>
    <t>Z_TX_28_1_</t>
  </si>
  <si>
    <t>Z_TX_15_</t>
  </si>
  <si>
    <t>Z_TX_28_3_</t>
  </si>
  <si>
    <t>Z_TX_29_</t>
  </si>
  <si>
    <t>Z_TX_30_</t>
  </si>
  <si>
    <t>Z_TX_31_</t>
  </si>
  <si>
    <t>Z_TX_32_</t>
  </si>
  <si>
    <t>Z_TX_33_</t>
  </si>
  <si>
    <t>Z_TX_34_</t>
  </si>
  <si>
    <t>Z_TX_35_</t>
  </si>
  <si>
    <t>Z_TX_35_1_</t>
  </si>
  <si>
    <t>Z_TX_35_2_</t>
  </si>
  <si>
    <t>Z_TX_36_</t>
  </si>
  <si>
    <t>Z_TX_37_</t>
  </si>
  <si>
    <t>Z_TX_38_</t>
  </si>
  <si>
    <t>Z_TX_39_</t>
  </si>
  <si>
    <t>Z_TX_40_</t>
  </si>
  <si>
    <t>Z_TX_28_2_</t>
  </si>
  <si>
    <t>Z_TX_41_2_</t>
  </si>
  <si>
    <t>Z_TX_41_3_</t>
  </si>
  <si>
    <t>Z_TX_41_5_</t>
  </si>
  <si>
    <t>Z_TX_41_6_</t>
  </si>
  <si>
    <t>Z_TX_41_7_</t>
  </si>
  <si>
    <t>Z_TX_41_8_</t>
  </si>
  <si>
    <t>Z_TX_41_9_</t>
  </si>
  <si>
    <t>Z_TX_42_1_</t>
  </si>
  <si>
    <t>Z_TX_42_2_</t>
  </si>
  <si>
    <t>Z_TX_43_</t>
  </si>
  <si>
    <t>Z_TX_44_</t>
  </si>
  <si>
    <t>Z_TX_45_</t>
  </si>
  <si>
    <t>Z_TX_46_</t>
  </si>
  <si>
    <t>Z_TX_47_</t>
  </si>
  <si>
    <t>Z_TX_48_</t>
  </si>
  <si>
    <t>Z_TX_41_1_</t>
  </si>
  <si>
    <t>Z_TX_50_</t>
  </si>
  <si>
    <t>Z_TX_51_</t>
  </si>
  <si>
    <t>Z_TX_52_</t>
  </si>
  <si>
    <t>Z_TX_53_</t>
  </si>
  <si>
    <t>Z_TX_54_</t>
  </si>
  <si>
    <t>Z_TX_55_</t>
  </si>
  <si>
    <t>Z_TX_56_</t>
  </si>
  <si>
    <t>Z_TX_57_</t>
  </si>
  <si>
    <t>Z_TX_58_</t>
  </si>
  <si>
    <t>Z_TX_59_</t>
  </si>
  <si>
    <t>Z_TX_60_</t>
  </si>
  <si>
    <t>Z_TX_61_</t>
  </si>
  <si>
    <t>Z_TX_62_</t>
  </si>
  <si>
    <t>Z_TX_63_</t>
  </si>
  <si>
    <t>Z_TX_64_</t>
  </si>
  <si>
    <t>Z_TX_49_</t>
  </si>
  <si>
    <t>Z_TX_66_</t>
  </si>
  <si>
    <t>Z_TX_67_</t>
  </si>
  <si>
    <t>Z_TX_68_</t>
  </si>
  <si>
    <t>Z_TX_69_</t>
  </si>
  <si>
    <t>Z_TX_70_</t>
  </si>
  <si>
    <t>Z_TX_71_</t>
  </si>
  <si>
    <t>Z_TX_72_</t>
  </si>
  <si>
    <t>Z_TX_73_</t>
  </si>
  <si>
    <t>Z_TX_74_</t>
  </si>
  <si>
    <t>Z_TX_75_</t>
  </si>
  <si>
    <t>Z_TX_76_</t>
  </si>
  <si>
    <t>Z_TX_77_0_</t>
  </si>
  <si>
    <t>Z_TX_77_1_</t>
  </si>
  <si>
    <t>Z_TX_77_2_</t>
  </si>
  <si>
    <t>Z_TX_77_3_</t>
  </si>
  <si>
    <t>Z_TX_65_</t>
  </si>
  <si>
    <t>Z_TX_78_</t>
  </si>
  <si>
    <t>Z_TX_79_</t>
  </si>
  <si>
    <t>Z_TX_80_</t>
  </si>
  <si>
    <t>Z_TX_81_</t>
  </si>
  <si>
    <t>Z_TX_82_</t>
  </si>
  <si>
    <t>Z_TX_83_</t>
  </si>
  <si>
    <t>Z_TX_83_1_</t>
  </si>
  <si>
    <t>Z_TX_84_1_</t>
  </si>
  <si>
    <t>Z_TX_84_2_</t>
  </si>
  <si>
    <t>Z_TX_84_3_</t>
  </si>
  <si>
    <t>Z_TX_85_1_</t>
  </si>
  <si>
    <t>Z_TX_85_2_</t>
  </si>
  <si>
    <t>Z_TX_85_3_</t>
  </si>
  <si>
    <t>Z_TX_86_</t>
  </si>
  <si>
    <t>Z_TX_87_1_</t>
  </si>
  <si>
    <t>Z_TX_77_4_</t>
  </si>
  <si>
    <t>Z_TX_87_3_</t>
  </si>
  <si>
    <t>Z_TX_87_4_</t>
  </si>
  <si>
    <t>Z_TX_87_5_</t>
  </si>
  <si>
    <t>Z_TX_87_6_</t>
  </si>
  <si>
    <t>Z_TX_87_7_</t>
  </si>
  <si>
    <t>Z_TX_87_8_</t>
  </si>
  <si>
    <t>Z_TX_88_1_</t>
  </si>
  <si>
    <t>Z_TX_88_2_</t>
  </si>
  <si>
    <t>Z_TX_88_3_</t>
  </si>
  <si>
    <t>Z_TX_88_4_</t>
  </si>
  <si>
    <t>Z_TX_88_5_</t>
  </si>
  <si>
    <t>Z_TX_88_6_</t>
  </si>
  <si>
    <t>Z_TX_88_7_</t>
  </si>
  <si>
    <t>Z_TX_88_8_</t>
  </si>
  <si>
    <t>Z_TX_89_1_</t>
  </si>
  <si>
    <t>Z_TX_87_2_</t>
  </si>
  <si>
    <t>Z_TX_89_3_</t>
  </si>
  <si>
    <t>Z_TX_90_1_</t>
  </si>
  <si>
    <t>Z_TX_90_2_</t>
  </si>
  <si>
    <t>Z_TX_91_</t>
  </si>
  <si>
    <t>Z_TX_92_9_</t>
  </si>
  <si>
    <t>Z_TX_89_2_</t>
  </si>
  <si>
    <t>Z_TX_92_16_</t>
  </si>
  <si>
    <t>Z_TX_92_22_</t>
  </si>
  <si>
    <t>Z_TX_93_1_</t>
  </si>
  <si>
    <t>Z_TX_93_3_</t>
  </si>
  <si>
    <t>Z_TX_93_4_</t>
  </si>
  <si>
    <t>Z_TX_94_</t>
  </si>
  <si>
    <t>Z_TX_95_1_</t>
  </si>
  <si>
    <t>Z_TX_95_2_</t>
  </si>
  <si>
    <t>Z_TX_95_3_</t>
  </si>
  <si>
    <t>Z_TX_96_1_</t>
  </si>
  <si>
    <t>Z_TX_96_2_</t>
  </si>
  <si>
    <t>Z_TX_96_3_</t>
  </si>
  <si>
    <t>Z_TX_96_4_</t>
  </si>
  <si>
    <t>Z_TX_96_5_</t>
  </si>
  <si>
    <t>Z_TX_96_6_</t>
  </si>
  <si>
    <t>Z_TX_97_1_</t>
  </si>
  <si>
    <t>Z_TX_97_2_</t>
  </si>
  <si>
    <t>Z_TX_98_</t>
  </si>
  <si>
    <t>Z_TX_93_2_</t>
  </si>
  <si>
    <t>Z_TX_99_2_</t>
  </si>
  <si>
    <t>Z_TX_99_1_</t>
  </si>
  <si>
    <t>Nueva Versión</t>
  </si>
  <si>
    <t>Zoom</t>
  </si>
  <si>
    <t>Mensaje Aviso</t>
  </si>
  <si>
    <t>100_1</t>
  </si>
  <si>
    <t>100_2</t>
  </si>
  <si>
    <t xml:space="preserve">Has seleccionado cambiar el idioma de la aplicación de </t>
  </si>
  <si>
    <t>您已选择更改应用程序语言</t>
  </si>
  <si>
    <t>You have selected to change the application language from</t>
  </si>
  <si>
    <t>Vous avez choisi de changer la langue de l'application de</t>
  </si>
  <si>
    <t>Você optou por alterar o idioma do aplicativo de</t>
  </si>
  <si>
    <t>Hai scelto di cambiare la lingua dell'applicazione da</t>
  </si>
  <si>
    <t>Sie haben ausgewählt, dass Sie die Anwendungssprache ändern möchten</t>
  </si>
  <si>
    <t>Esta acción tardará un poco. ¿Deseas continuar?</t>
  </si>
  <si>
    <t>This action will take a while. Do you want to continue?</t>
  </si>
  <si>
    <t>Cette action prendra un certain temps. Voulez-vous continuer?</t>
  </si>
  <si>
    <t>Esta ação vai demorar um pouco. Você quer continuar?</t>
  </si>
  <si>
    <t>Questa azione richiederà un po' di tempo. Vuoi continuare?</t>
  </si>
  <si>
    <t>Diese Aktion wird eine Weile dauern. Möchtest du fortfahren?</t>
  </si>
  <si>
    <t>此操作需要一段时间。 你想继续吗？</t>
  </si>
  <si>
    <t>REPETIDOS</t>
  </si>
  <si>
    <t>Repe</t>
  </si>
  <si>
    <t>Z_IN_04</t>
  </si>
  <si>
    <t>Z_TX_100_1_</t>
  </si>
  <si>
    <t>Z_TX_100_2_</t>
  </si>
  <si>
    <t>V - 7.9  - 12/04/2023</t>
  </si>
  <si>
    <t>Z_TX_92_23_O</t>
  </si>
  <si>
    <t>Z_TX_92_14_O</t>
  </si>
  <si>
    <t>Z_TX_92_15_O</t>
  </si>
  <si>
    <t>Z_TX_92_7_O</t>
  </si>
  <si>
    <t>Z_TX_92_1_O</t>
  </si>
  <si>
    <t>Z_MS_00_O</t>
  </si>
  <si>
    <t>Z_ML_00_O</t>
  </si>
  <si>
    <t>Z_ML_14_O</t>
  </si>
  <si>
    <t>Z_TX_92_8_O</t>
  </si>
  <si>
    <t>Z_IN_10_O</t>
  </si>
  <si>
    <t>Z_IN_09_O</t>
  </si>
  <si>
    <t>Z_MS_06_O</t>
  </si>
  <si>
    <t>Z_CL_01_O</t>
  </si>
  <si>
    <t>Z_OM_01_O</t>
  </si>
  <si>
    <t>Z_OM_02_O</t>
  </si>
  <si>
    <t>Z_TX_92_24_O</t>
  </si>
  <si>
    <t>Z_DG_14_O</t>
  </si>
  <si>
    <t>Z_TX_92_13_O</t>
  </si>
  <si>
    <t>Z_IN_00_O</t>
  </si>
  <si>
    <t>Z_DG_00_O</t>
  </si>
  <si>
    <t>Z_DG_20_O</t>
  </si>
  <si>
    <t>Z_DG_21_O</t>
  </si>
  <si>
    <t>Z_TX_92_2_O</t>
  </si>
  <si>
    <t>Z_TX_92_3_O</t>
  </si>
  <si>
    <t>Z_TX_92_4_O</t>
  </si>
  <si>
    <t>Z_TX_92_25_O</t>
  </si>
  <si>
    <t>Z_TX_92_26_O</t>
  </si>
  <si>
    <t>Z_TX_92_5_O</t>
  </si>
  <si>
    <t>Z_TX_92_6_O</t>
  </si>
  <si>
    <t>Z_MS_03_O</t>
  </si>
  <si>
    <t>Z_MS_05_O</t>
  </si>
  <si>
    <t>Z_ML_01_O</t>
  </si>
  <si>
    <t>Z_ML_11_O</t>
  </si>
  <si>
    <t>Z_ML_12_O</t>
  </si>
  <si>
    <t>Z_ML_12_1_O</t>
  </si>
  <si>
    <t>Z_ML_15_O</t>
  </si>
  <si>
    <t>Z_MS_07_O</t>
  </si>
  <si>
    <t>Z_DG_22_O</t>
  </si>
  <si>
    <t>Z_DG_23_O</t>
  </si>
  <si>
    <t>Z_DG_24_O</t>
  </si>
  <si>
    <t>Z_DG_25_O</t>
  </si>
  <si>
    <t>Z_DG_26_O</t>
  </si>
  <si>
    <t>Z_TX_92_10_O</t>
  </si>
  <si>
    <t>Z_TX_92_11_O</t>
  </si>
  <si>
    <t>Z_TX_92_12_O</t>
  </si>
  <si>
    <t>Z_CL_02_1_O</t>
  </si>
  <si>
    <t>Z_CL_02_2_O</t>
  </si>
  <si>
    <t>Z_CL_02_3_O</t>
  </si>
  <si>
    <t>Z_TX_92_17_O</t>
  </si>
  <si>
    <t>Z_TX_92_18_O</t>
  </si>
  <si>
    <t>Z_TX_92_19_O</t>
  </si>
  <si>
    <t>Z_TX_92_20_O</t>
  </si>
  <si>
    <t>Z_TX_92_21_O</t>
  </si>
  <si>
    <t>100_3</t>
  </si>
  <si>
    <t>Z_TX_100_3_</t>
  </si>
  <si>
    <t>Has seleccionado PERSONALIZAR DICCIONARIO.</t>
  </si>
  <si>
    <t>You have selected CUSTOMIZE DICTIONARY.</t>
  </si>
  <si>
    <t>Vous avez sélectionné PERSONNALISER LE DICTIONNAIRE.</t>
  </si>
  <si>
    <t>Você selecionou PERSONALIZAR DICIONÁRIO.</t>
  </si>
  <si>
    <t>Hai selezionato PERSONALIZZA DIZIONARIO.</t>
  </si>
  <si>
    <t>Sie haben WÖRTERBUCH ANPASSEN ausgewählt.</t>
  </si>
  <si>
    <t>您选择了自定义词典。</t>
  </si>
  <si>
    <t>PERSONALIZAR</t>
  </si>
  <si>
    <t/>
  </si>
  <si>
    <t>TODOS LOS TIPOS</t>
  </si>
  <si>
    <t>¿Deseas exportar las Preguntas tipo "Palabra Perdida" también como "Arrastrar y Soltar sobre texto"?</t>
  </si>
  <si>
    <t>Do you want to export the "Missing Word" Questions also as "Drag and Drop on text"?</t>
  </si>
  <si>
    <t>Souhaitez-vous exporter les questions "Mots manquants" également en tant que "Glisser-déposer sur le texte" ?</t>
  </si>
  <si>
    <t>Deseja exportar as perguntas "Palavras ausentes" também como "Arrastar e soltar no texto"?</t>
  </si>
  <si>
    <t>Vuoi esportare le domande "Parola mancante" anche come "Drag and Drop sul testo"?</t>
  </si>
  <si>
    <t>Möchten Sie die "Missing Word"-Fragen auch als "Drag and Drop on Text" exportieren?</t>
  </si>
  <si>
    <t>你想将“遗漏的单词”问题也导出为“拖放文本”吗？</t>
  </si>
  <si>
    <t>¿Deseas exportar las Preguntas tipo "Arrastrar y Soltar sobre texto" también como "Palabra Perdida"?</t>
  </si>
  <si>
    <t>Do you want to export "Drag and Drop on Text" Questions as "Missing Word" as well?</t>
  </si>
  <si>
    <t>Souhaitez-vous également exporter les questions "Glisser-déposer sur du texte" en tant que "Mot manquant" ?</t>
  </si>
  <si>
    <t>Você também deseja exportar as perguntas "Arrastar e soltar no texto" como "Palavras ausentes"?</t>
  </si>
  <si>
    <t>Vuoi esportare anche le domande "Trascina e rilascia sul testo" come "Parola mancante"?</t>
  </si>
  <si>
    <t>Möchten Sie "Drag and Drop on Text"-Fragen auch als "Fehlendes Wort" exportieren?</t>
  </si>
  <si>
    <t>您是否也想将“拖放文本”问题导出为“缺失单词”？</t>
  </si>
  <si>
    <t>Z_TX_102_1_</t>
  </si>
  <si>
    <t>Z_TX_102_2_</t>
  </si>
  <si>
    <t>ALLE ARTEN</t>
  </si>
  <si>
    <t>ALL TYPES</t>
  </si>
  <si>
    <t>TOUS LES TYPES</t>
  </si>
  <si>
    <t>TODOS OS TIPOS</t>
  </si>
  <si>
    <t>TUTTI I TIPI</t>
  </si>
  <si>
    <t>所有类型</t>
  </si>
  <si>
    <t>...Un poco de paciencia, estamos trabajando…</t>
  </si>
  <si>
    <t>...A little patience, we are working...</t>
  </si>
  <si>
    <t>...Un peu de patience, nous travaillons...</t>
  </si>
  <si>
    <t>...Um pouco de paciência, estamos trabalhando...</t>
  </si>
  <si>
    <t>...un po' di pazienza, stiamo lavorando...</t>
  </si>
  <si>
    <t>...Ein wenig Geduld, wir arbeiten...</t>
  </si>
  <si>
    <t>...有点耐心，我们正在努力...</t>
  </si>
  <si>
    <t>=$A$1&amp;[@C2]&amp;"_"&amp;[@C3]</t>
  </si>
  <si>
    <t>PERSONALIZAR DICCIONARIO</t>
  </si>
  <si>
    <t>DICTIONAIRE PERSONNALISÉ</t>
  </si>
  <si>
    <t>DICIONÁRIO PERSONALIZADO</t>
  </si>
  <si>
    <t>DIZIONARIO PERSONALIZZATO</t>
  </si>
  <si>
    <t>WÖRTERBUCH ANPASSEN</t>
  </si>
  <si>
    <t>自定义词典</t>
  </si>
  <si>
    <t xml:space="preserve">PARA POSICIONARSE EN LA ÚLTIMA FILA </t>
  </si>
  <si>
    <t>º</t>
  </si>
  <si>
    <t>Z_IN_03</t>
  </si>
  <si>
    <t>Z_IN_02</t>
  </si>
  <si>
    <t>Z_IN_01</t>
  </si>
  <si>
    <t>Z_IN_00</t>
  </si>
  <si>
    <t>… ⏳ ⏳ ⏳ ...</t>
  </si>
  <si>
    <t>✔</t>
  </si>
  <si>
    <t>No tienes acceso a Internet. 
Cuando uses FastTest PlugIn con acceso a Internet, se podrá: verificar si estás trabajando con la úlitma versión, así como traducir la aplicación a cualquier idioma que tenga Google.</t>
  </si>
  <si>
    <t>You do not have access to the Internet. 
When you use FastTest PlugIn with Internet access, you can: verify if you are working with the latest version, as well as translate the application into any language that Google has.</t>
  </si>
  <si>
    <t>Vous n'avez pas accès à Internet. 
Lorsque vous utilisez FastTest PlugIn avec un accès à Internet, vous pouvez : vérifier si vous travaillez avec la dernière version, ainsi que traduire l'application dans n'importe quelle langue de Google.</t>
  </si>
  <si>
    <t>Você nunca acessou a Internet. 
Se você utiliza o FastTest PlugIn com acesso à Internet, você pode: verificar se trabalha com a versão mais recente e também traduzir o aplicativo para o idioma do Google.</t>
  </si>
  <si>
    <t>Non accedi mai a Internet. 
Se utilizzi il PlugIn FastTest con accesso a Internet, puoi: verificare se funziona con la versione più recente e anche tradurre l'applicazione nella lingua di Google.</t>
  </si>
  <si>
    <t>Ich kann nicht mehr auf das Internet zugreifen. 
Wenn Sie das FastTest-PlugIn mit Internetzugang verwenden, können Sie überprüfen, ob es mit der neuesten Version funktioniert, und die Anwendung auch in Google-Sprachen übersetzen.</t>
  </si>
  <si>
    <t>您没有互联网访问权限。
当您通过 Internet 访问使用 FastTest PlugIn 时，您可以：验证您是否使用的是最新版本，以及将应用程序翻译成 Google 拥有的任何语言。</t>
  </si>
  <si>
    <t>$Y$48:$Y$67</t>
  </si>
  <si>
    <t>$AA$48:$AA$59</t>
  </si>
  <si>
    <t>Z_TX_92_27_</t>
  </si>
  <si>
    <t>92_27</t>
  </si>
  <si>
    <t>Z_TX_92_28_</t>
  </si>
  <si>
    <t>92_28</t>
  </si>
  <si>
    <t>飞涨</t>
  </si>
  <si>
    <t>AMPLIAÇÃO</t>
  </si>
  <si>
    <t>INGRANDISCI</t>
  </si>
  <si>
    <t>ZOOMEN</t>
  </si>
  <si>
    <t>EN BLANCO</t>
  </si>
  <si>
    <t>Z_TX_92_27_O</t>
  </si>
  <si>
    <r>
      <t xml:space="preserve"> Editor</t>
    </r>
    <r>
      <rPr>
        <b/>
        <sz val="9"/>
        <color rgb="FF005877"/>
        <rFont val="Calibri"/>
        <family val="2"/>
        <scheme val="minor"/>
      </rPr>
      <t>..</t>
    </r>
    <r>
      <rPr>
        <b/>
        <sz val="9"/>
        <color theme="0"/>
        <rFont val="Calibri"/>
        <family val="2"/>
        <scheme val="minor"/>
      </rPr>
      <t xml:space="preserve">
(HTML)</t>
    </r>
  </si>
  <si>
    <t>Editor (HTML)</t>
  </si>
  <si>
    <t>Column1</t>
  </si>
  <si>
    <t>Column2</t>
  </si>
  <si>
    <t>CATEGORÍA: T 01-20</t>
  </si>
  <si>
    <t>SUBCATEGORÍA - TIPO PREGUNTA</t>
  </si>
  <si>
    <t>RETROALIM TIPO</t>
  </si>
  <si>
    <t>T 01</t>
  </si>
  <si>
    <t>T 02</t>
  </si>
  <si>
    <t>T 03</t>
  </si>
  <si>
    <t>T 04</t>
  </si>
  <si>
    <t>T 05</t>
  </si>
  <si>
    <t>T 06</t>
  </si>
  <si>
    <t>T 07</t>
  </si>
  <si>
    <t>T 08</t>
  </si>
  <si>
    <t>T 09</t>
  </si>
  <si>
    <t>T 10</t>
  </si>
  <si>
    <t>T 11</t>
  </si>
  <si>
    <t>T 12</t>
  </si>
  <si>
    <t>T 13</t>
  </si>
  <si>
    <t>T 14</t>
  </si>
  <si>
    <t>T 15</t>
  </si>
  <si>
    <t>T 16</t>
  </si>
  <si>
    <t>T 17</t>
  </si>
  <si>
    <t>T 18</t>
  </si>
  <si>
    <t>T 19</t>
  </si>
  <si>
    <t>T 20</t>
  </si>
  <si>
    <t>01_OM</t>
  </si>
  <si>
    <t>02_O2</t>
  </si>
  <si>
    <t>03_VF</t>
  </si>
  <si>
    <t>04_EM</t>
  </si>
  <si>
    <t>05_RC</t>
  </si>
  <si>
    <t>06_PP</t>
  </si>
  <si>
    <t>07_EN</t>
  </si>
  <si>
    <t>08_CL</t>
  </si>
  <si>
    <t>Tomo nota de tu respuesta</t>
  </si>
  <si>
    <t>Muy bien, sigue así.</t>
  </si>
  <si>
    <t>Tu respuesta no es del todo correcta.</t>
  </si>
  <si>
    <t>Debes estudiar más.</t>
  </si>
  <si>
    <t>101_</t>
  </si>
  <si>
    <t>102_1</t>
  </si>
  <si>
    <t>102_2</t>
  </si>
  <si>
    <t>Z_TX_103_</t>
  </si>
  <si>
    <t>103_</t>
  </si>
  <si>
    <t>Has preparado preguntas tipo CLOZE con Imágenes/Fórmulas en Menú Desplegable. 
¿Estás trabajando con una versión de Moodle inferior a la 4.x? 
Si tu versión de Moodle es 4.x o superior debes seleccionar NO.</t>
  </si>
  <si>
    <t>You have prepared CLOZE type questions with Images/Formulas in Dropdown Menu. 
Are you working with a version of Moodle lower than 4.x? 
If your Moodle version is 4.x or higher you must select NO.</t>
  </si>
  <si>
    <t>Vous avez préparé des questions de type CLOZE avec Images/Formules dans le menu déroulant. 
Travaillez-vous avec une version de Moodle inférieure à 4.x ? 
Si votre version de Moodle est 4.x ou supérieure, vous devez sélectionner NON.</t>
  </si>
  <si>
    <t>Você preparou perguntas do tipo CLOZE com imagens/fórmulas no menu suspenso. 
Você está trabalhando com uma versão do Moodle inferior a 4.x? 
Se a sua versão do Moodle for 4.x ou superior você deve selecionar NÃO.</t>
  </si>
  <si>
    <t>Hai preparato domande di tipo CLOZE con immagini/formule nel menu a discesa. 
Stai lavorando con una versione di Moodle inferiore alla 4.x? 
Se la tua versione di Moodle è 4.xo successiva devi selezionare NO.</t>
  </si>
  <si>
    <t>Sie haben CLOZE-Fragen mit Bildern/Formeln im Dropdown-Menü vorbereitet. 
Arbeiten Sie mit einer Moodle-Version niedriger als 4.x? 
Wenn Ihre Moodle-Version 4.x oder höher ist, müssen Sie NEIN auswählen.</t>
  </si>
  <si>
    <t>您已在下拉菜单中准备了带有图像/公式的完形填空类型问题。
您使用的 Moodle 版本低于 4.x 吗？
如果您的 Moodle 版本是 4.x 或更高版本，您必须选择“否”。</t>
  </si>
  <si>
    <t>您可以插入 IMGBB (https://imgbb.com/) 或 DROPBOX 上的图像（Google 不再支持 Moodle）。
为此，您必须通过单击共享它
 - 知道链接的人 -
并将链接（对于 IMBBB·直接链接）粘贴到以下消息中。</t>
  </si>
  <si>
    <t>Puedes INSERTAR imágenes que tengas en IMGBB (https://imgbb.com/) o DROPBOX (Google ya no es compatible con Moodle).
Para ello, debes compartirla pinchando en 
                 - CUALQUIER PERSONA CON EL ENLACE - 
y pegar el enlace (para IMGBB "Enlaces Directos") en el siguiente mensaje.</t>
  </si>
  <si>
    <t>You can INSERT images that you have on IMGBB (https://imgbb.com/) or DROPBOX (Google is no longer compatible with Moodle).
To do this, you must share it by clicking on
                 - ANYONE WITH THE LINK -
and paste the link (for IMGBB "Direct Links") in the following message.</t>
  </si>
  <si>
    <t>Vous pouvez INSÉRER les images que vous avez sur IMGBB (https://imgbb.com/) ou DROPBOX (Google ne prend plus en charge Moodle).
Pour cela, vous devez le partager en cliquant sur
                 - TOUTE PERSONNE AVEC LE LIEN -
et collez le lien (pour IMGBB "Liens directs") dans le message suivant.</t>
  </si>
  <si>
    <t>Pode INSERIR imagens que tenha no IMGBB (https://imgbb.com/) ou no DROPBOX (a Google já não suporta o Moodle).
Para tal, deve partilhá-lo clicando em
                 - QUALQUER PESSOA COM O LINK -
e cole o link (para os "links diretos" do IMGBB) na mensagem seguinte.</t>
  </si>
  <si>
    <t>Puoi INSERIRE le immagini che hai su IMGBB (https://imgbb.com/) o DROPBOX (Google non supporta più Moodle).
Per fare ciò, è necessario condividerlo facendo clic su
 - CHIUNQUE ABBIA IL LINK -
e incolla il collegamento (per IMGBB "Link diretti") nel seguente messaggio.</t>
  </si>
  <si>
    <t>Sie können Bilder EINFÜGEN, die Sie auf IMGBB (https://imgbb.com/) oder DROPBOX haben (Google unterstützt Moodle nicht mehr).
Dazu müssen Sie es durch Klicken auf teilen
                 - JEDER MIT DEM LINK -
und fügen Sie den Link (für IMGBB "Direct Links") in die folgende Nachricht ein.</t>
  </si>
  <si>
    <t>Corchetes</t>
  </si>
  <si>
    <t>La puntuación TOTAL de las respuestas CORRECTAS debe ser igual a 100.
Cambia los datos antes de GUARDAR.</t>
  </si>
  <si>
    <t>The score for AT LEAST one of the CORRECT answers must be equal to 100.
Change the data before SAVE.</t>
  </si>
  <si>
    <t>Le score pour AU MOINS une des réponses CORRECTES doit être égal à 100.
Modifiez les données avant d’enregistrer.</t>
  </si>
  <si>
    <t>A pontuação para PELO MENOS uma das respostas CORRETAS deve ser igual a 100.
Altere os dados antes de SALVAR.</t>
  </si>
  <si>
    <t>Il punteggio per ALMENO una delle risposte CORRETTE deve essere pari a 100.
Modificare i dati prima di SALVARE.</t>
  </si>
  <si>
    <t>Die Punktzahl für MINDESTENS eine der RICHTIGEN Antworten muss gleich 100 sein.
Ändern Sie die Daten vor SPEICHERN.</t>
  </si>
  <si>
    <t>至少一个正确答案的分数必须等于 100。
在 SAVE 之前更改数据。</t>
  </si>
  <si>
    <t>La puntuación de AL MENOS UNA de las respuestas CORRECTAS debe ser igual a 100.
Cambia los datos antes de GUARDAR.</t>
  </si>
  <si>
    <t>ACTIVAR / DESACTIVAR</t>
  </si>
  <si>
    <t>ACTIVATE / DEACTIVATE</t>
  </si>
  <si>
    <t>ACTIVER / DÉSACTIVER</t>
  </si>
  <si>
    <t>ATIVAR / DESATIVAR</t>
  </si>
  <si>
    <t>ATTIVARE / DISATTIVARE</t>
  </si>
  <si>
    <t>AKTIVIEREN SIE / DEAKTIVIEREN</t>
  </si>
  <si>
    <t>启用 / 停用</t>
  </si>
  <si>
    <t>ZOOM [Alt+z]</t>
  </si>
  <si>
    <t>...Un poco de paciencia, estamos trabajando…_x000D_
… ⏳ ⏳ ⏳ ...</t>
  </si>
  <si>
    <t>C_FBox</t>
  </si>
  <si>
    <t>C_Fbox_1</t>
  </si>
  <si>
    <t>C_Fbox_2</t>
  </si>
  <si>
    <t>C_Fbox_3</t>
  </si>
  <si>
    <t>C_Fbox_4</t>
  </si>
  <si>
    <t>202</t>
  </si>
  <si>
    <t>MILAGROS HUERTA GOMEZ DE MERODIO</t>
  </si>
  <si>
    <t>Ancho</t>
  </si>
  <si>
    <t>Width</t>
  </si>
  <si>
    <t>Largeur</t>
  </si>
  <si>
    <t>Largura</t>
  </si>
  <si>
    <t>Larghezza</t>
  </si>
  <si>
    <t>Breite</t>
  </si>
  <si>
    <t>宽度</t>
  </si>
  <si>
    <t>Fbox</t>
  </si>
  <si>
    <t>[[ ]]</t>
  </si>
  <si>
    <t>Z_MS_04_O</t>
  </si>
  <si>
    <t>Numeros Romanos</t>
  </si>
  <si>
    <t>Empareja:</t>
  </si>
  <si>
    <t>=ALEATORIO.ENTRE(1;10)</t>
  </si>
  <si>
    <t>=NUMERO.ROMANO(P_01_1)</t>
  </si>
  <si>
    <t>=ALEATORIO.ENTRE(11;20)</t>
  </si>
  <si>
    <t>=NUMERO.ROMANO(P_02_1)</t>
  </si>
  <si>
    <t>=ALEATORIO.ENTRE(21;30)</t>
  </si>
  <si>
    <t>=NUMERO.ROMANO(P_03_1)</t>
  </si>
  <si>
    <t>=ALEATORIO.ENTRE(31;40)</t>
  </si>
  <si>
    <t>=NUMERO.ROMANO(P_04_1)</t>
  </si>
  <si>
    <t>=ALEATORIO.ENTRE(41;50)</t>
  </si>
  <si>
    <t>=NUMERO.ROMANO(P_05_1)</t>
  </si>
  <si>
    <t>=ALEATORIO.ENTRE(51;60)</t>
  </si>
  <si>
    <t>=NUMERO.ROMANO(P_06_1)</t>
  </si>
  <si>
    <t>=ALEATORIO.ENTRE(61;70)</t>
  </si>
  <si>
    <t>=NUMERO.ROMANO(P_07_1)</t>
  </si>
  <si>
    <t>=ALEATORIO.ENTRE(71;80)</t>
  </si>
  <si>
    <t>=NUMERO.ROMANO(P_08_1)</t>
  </si>
  <si>
    <t>=ALEATORIO.ENTRE(81;90)</t>
  </si>
  <si>
    <t>=NUMERO.ROMANO(P_09_1)</t>
  </si>
  <si>
    <t>=ALEATORIO.ENTRE(91;100)</t>
  </si>
  <si>
    <t>=NUMERO.ROMANO(P_10_1)</t>
  </si>
  <si>
    <t>=ALEATORIO.ENTRE(101;110)</t>
  </si>
  <si>
    <t>=NUMERO.ROMANO(P_11_1)</t>
  </si>
  <si>
    <t>=ALEATORIO.ENTRE(111;120)</t>
  </si>
  <si>
    <t>=NUMERO.ROMANO(P_12_1)</t>
  </si>
  <si>
    <t>801</t>
  </si>
  <si>
    <t>Si</t>
  </si>
  <si>
    <t>Non</t>
  </si>
  <si>
    <t>Rango de preguntas almacenadas: 0</t>
  </si>
  <si>
    <t>1ª Respuesta Incorrecta:</t>
  </si>
  <si>
    <t>2ª Respuesta Incorrecta:</t>
  </si>
  <si>
    <t>3ª Respuesta Incorrecta:</t>
  </si>
  <si>
    <t>4ª Respuesta Incorrecta:</t>
  </si>
  <si>
    <t>5ª Respuesta Incorrecta:</t>
  </si>
  <si>
    <t>6ª Respuesta Incorrecta:</t>
  </si>
  <si>
    <t>N. FÓRMULAS: 0</t>
  </si>
  <si>
    <t>HP</t>
  </si>
  <si>
    <t>HP_RC</t>
  </si>
  <si>
    <t>H5P MENSAJES</t>
  </si>
  <si>
    <t>H5P MESSAGES</t>
  </si>
  <si>
    <t>MENSAJES H5P</t>
  </si>
  <si>
    <t>H5P-NACHRICHTEN</t>
  </si>
  <si>
    <t>O</t>
  </si>
  <si>
    <t>H5P</t>
  </si>
  <si>
    <t>Introduce el título 'externo' del H5P (el que verá Moodle):</t>
  </si>
  <si>
    <t xml:space="preserve">Nuevo </t>
  </si>
  <si>
    <t>¿Cuántos rangos de retroalimentación quieres poner?</t>
  </si>
  <si>
    <t xml:space="preserve">Mensaje que deseas mostrar para el rango </t>
  </si>
  <si>
    <t>Tomo nota de tus respuestas.</t>
  </si>
  <si>
    <t>Vas por buen camino.</t>
  </si>
  <si>
    <t>Debes estudiar más y leer mejor las preguntas.</t>
  </si>
  <si>
    <t>Vas más o menos bien, pero puedes mejorar.</t>
  </si>
  <si>
    <t>Muy bien, se nota que estás entendiendo la asignatura.</t>
  </si>
  <si>
    <t>¡Buen trabajo!</t>
  </si>
  <si>
    <t>Completa el crucigrama</t>
  </si>
  <si>
    <t>Introduce la descripción del crucigrama:</t>
  </si>
  <si>
    <t>Enter the 'external' title of the H5P (the one you'll see Moodle):</t>
  </si>
  <si>
    <t>Voici le titre « externe » du H5P (celui que vous verrez sur Moodle) :</t>
  </si>
  <si>
    <t>Insira o título 'externo' do H5P (aquele que você verá no Moodle):</t>
  </si>
  <si>
    <t>Inserisci il titolo 'esterno' dell'H5P (quello che vedrai su Moodle):</t>
  </si>
  <si>
    <t>Geben Sie den 'externen' Titel des H5P ein (der, den Sie Moodle sehen werden):</t>
  </si>
  <si>
    <t>这时，H5P的“外部”标题（你会看到的Moodle）出现了：</t>
  </si>
  <si>
    <t>How many feedback ranges do you want to put in?</t>
  </si>
  <si>
    <t>Combien de plages de retours souhaitez-vous ajouter ?</t>
  </si>
  <si>
    <t>Quantas faixas de feedback você quer colocar?</t>
  </si>
  <si>
    <t>Quanti intervalli di feedback vuoi inserire?</t>
  </si>
  <si>
    <t>Wie viele Rückkopplungsbereiche möchtest du einbauen?</t>
  </si>
  <si>
    <t>你想放多少个反馈范围？</t>
  </si>
  <si>
    <t>I take note of your answers.</t>
  </si>
  <si>
    <t>Je prends note de vos réponses.</t>
  </si>
  <si>
    <t>Anotei suas respostas.</t>
  </si>
  <si>
    <t>Prendo nota delle tue risposte.</t>
  </si>
  <si>
    <t>Ich nehme deine Antworten zur Kenntnis.</t>
  </si>
  <si>
    <t>我记下了你的回答。</t>
  </si>
  <si>
    <t>You must study more.</t>
  </si>
  <si>
    <t>Tu dois étudier davantage.</t>
  </si>
  <si>
    <t>Você precisa estudar mais.</t>
  </si>
  <si>
    <t>Devi studiare di più.</t>
  </si>
  <si>
    <t>Du musst mehr lernen.</t>
  </si>
  <si>
    <t>你必须多学习。</t>
  </si>
  <si>
    <t>You're on the right track.</t>
  </si>
  <si>
    <t>Tu es sur la bonne voie.</t>
  </si>
  <si>
    <t>Você está no caminho certo.</t>
  </si>
  <si>
    <t>Sei sulla strada giusta.</t>
  </si>
  <si>
    <t>Du bist auf dem richtigen Weg.</t>
  </si>
  <si>
    <t>你走在正确的路上。</t>
  </si>
  <si>
    <t>You need to study more and read the questions better.</t>
  </si>
  <si>
    <t>Tu dois étudier davantage et mieux lire les questions.</t>
  </si>
  <si>
    <t>Você precisa estudar mais e ler melhor as questões.</t>
  </si>
  <si>
    <t>Devi studiare di più e leggere meglio le domande.</t>
  </si>
  <si>
    <t>Du musst mehr lernen und die Fragen besser lesen.</t>
  </si>
  <si>
    <t>你需要多学习，更好地读题目。</t>
  </si>
  <si>
    <t>You're doing more or less well, but you can improve.</t>
  </si>
  <si>
    <t>Tu t’en sors plus ou moins bien, mais tu peux t’améliorer.</t>
  </si>
  <si>
    <t>Você está indo mais ou menos bem, mas pode melhorar.</t>
  </si>
  <si>
    <t>Stai andando più o meno bene, ma puoi migliorare.</t>
  </si>
  <si>
    <t>Du machst dich mehr oder weniger gut, aber du kannst dich verbessern.</t>
  </si>
  <si>
    <t>你表现得差不多好，但你还有进步空间。</t>
  </si>
  <si>
    <t>Very well, you can tell that you are understanding the subject.</t>
  </si>
  <si>
    <t>Très bien, on sent que vous comprenez le sujet.</t>
  </si>
  <si>
    <t>Muito bem, dá para perceber que está entendendo o assunto.</t>
  </si>
  <si>
    <t>Molto bene, si capisce che stai capendo l'argomento.</t>
  </si>
  <si>
    <t>Sehr gut, man merkt, dass man das Thema versteht.</t>
  </si>
  <si>
    <t>很好，你可以看出你理解了这个主题。</t>
  </si>
  <si>
    <t>Great job!</t>
  </si>
  <si>
    <t>Excellent travail !</t>
  </si>
  <si>
    <t>Ótimo trabalho!</t>
  </si>
  <si>
    <t>Ottimo lavoro!</t>
  </si>
  <si>
    <t>Großartige Arbeit!</t>
  </si>
  <si>
    <t>干得好！</t>
  </si>
  <si>
    <t>Complete the crossword puzzle</t>
  </si>
  <si>
    <t>Terminez le mots croisés</t>
  </si>
  <si>
    <t>Complete o passa-palavras</t>
  </si>
  <si>
    <t>Completa il cruciverba</t>
  </si>
  <si>
    <t>Lösen Sie das Kreuzworträtsel</t>
  </si>
  <si>
    <t>完成填字游戏</t>
  </si>
  <si>
    <t>Enter the description of the crossword puzzle:</t>
  </si>
  <si>
    <t>Voici la description du mot croisé :</t>
  </si>
  <si>
    <t>Insira a descrição do passatempo de palavras cruzadas:</t>
  </si>
  <si>
    <t>Inserisci la descrizione del cruciverba:</t>
  </si>
  <si>
    <t>Hier kommt die Beschreibung des Kreuzworträtsels ins Spiel:</t>
  </si>
  <si>
    <t>这时，填字游戏的描述是：</t>
  </si>
  <si>
    <t xml:space="preserve">New </t>
  </si>
  <si>
    <t xml:space="preserve">Nouveau </t>
  </si>
  <si>
    <t xml:space="preserve">Novo </t>
  </si>
  <si>
    <t xml:space="preserve">Nuovo </t>
  </si>
  <si>
    <t xml:space="preserve">Neu </t>
  </si>
  <si>
    <t xml:space="preserve">新 </t>
  </si>
  <si>
    <t xml:space="preserve">Message you want to display for the rank </t>
  </si>
  <si>
    <t xml:space="preserve">Message que vous souhaitez afficher pour le rang </t>
  </si>
  <si>
    <t xml:space="preserve">Mensagem que você quer exibir para a patente </t>
  </si>
  <si>
    <t xml:space="preserve">Messaggio che vuoi mostrare per il grado </t>
  </si>
  <si>
    <t xml:space="preserve">Die Nachricht, die du für den Rang anzeigen möchtest </t>
  </si>
  <si>
    <t xml:space="preserve">你想显示的军衔信息 </t>
  </si>
  <si>
    <t>Z_HP_00_O</t>
  </si>
  <si>
    <t>Z_HP_01_O</t>
  </si>
  <si>
    <t>Z_HP_02_O</t>
  </si>
  <si>
    <t>Z_HP_03_O</t>
  </si>
  <si>
    <t>Z_HP_04_O</t>
  </si>
  <si>
    <t>Z_HP_05_O</t>
  </si>
  <si>
    <t>Z_HP_06_O</t>
  </si>
  <si>
    <t>Z_HP_07_O</t>
  </si>
  <si>
    <t>Z_HP_08_O</t>
  </si>
  <si>
    <t>Z_HP_09_O</t>
  </si>
  <si>
    <t>Z_HP_10_O</t>
  </si>
  <si>
    <t>Z_HP_11_O</t>
  </si>
  <si>
    <t>Z_HP_RC_01_O</t>
  </si>
  <si>
    <t>Z_HP_RC_02_O</t>
  </si>
  <si>
    <t>Z_HP_RC_00_O</t>
  </si>
  <si>
    <t>Do you want to create a H5P - CROSSWORD PUZZLE with the Short Answer WORDS?</t>
  </si>
  <si>
    <t>¿Quieres crear un CRUCIGRAMA - H5P con las PALABRAS de Respuesta Corta?</t>
  </si>
  <si>
    <t>Voulez-vous créer un H5P - MOT CROISÉ avec les MOTS à Réponse Court ?</t>
  </si>
  <si>
    <t>Você quer criar um H5P - PALAVRAS CRUZADAS com as PALAVRAS de Resposta Curta?</t>
  </si>
  <si>
    <t>Vuoi creare un H5P - CRUCIVERBA con le PAROLE a risposta breve?</t>
  </si>
  <si>
    <t>Möchtest du ein H5P - KREUZWORTRÄTSEL mit den Kurzantworten erstellen?</t>
  </si>
  <si>
    <t>你想用短答单词制作一个填字游戏 - H5P吗？</t>
  </si>
  <si>
    <t>NO SE REEMPLAZARÁ EL ARCHIVO. 
EL NUEVO ARCHIVO SE LLAMA:</t>
  </si>
  <si>
    <t>THE FILE WILL NOT BE REPLACED.
THE NEW FILE IS CALLED:</t>
  </si>
  <si>
    <t>LE FICHIER NE SERA PAS REMPLACÉ.
LE NOUVEAU FICHIER EST APPELÉ:</t>
  </si>
  <si>
    <t>O ARQUIVO NÃO SERÁ SUBSTITUÍDO.
O NOVO ARQUIVO É CHAMADO:</t>
  </si>
  <si>
    <t>IL FILE NON VERRÀ SOSTITUITO.
IL NUOVO FILE SI CHIAMA:</t>
  </si>
  <si>
    <t>该文件将不会更换。
新文件被调用：</t>
  </si>
  <si>
    <t>NO FUNCIONA CON
VERSIONES DE EXCEL 
ANTERIORES A 2007
NI CON LA ÚLTIMA 
ACTUALIZACIÓN DE MAC</t>
  </si>
  <si>
    <t xml:space="preserve">DOES NOT WORK WITH
EXCEL VERSIONS
EARLIER THAN 2007
OR WITH THE LAST 
MAC UPDATE </t>
  </si>
  <si>
    <t xml:space="preserve">NÃO FUNCIONA COM
VERSÕES EXCEL
ANTES DE 2007
NÃO COM A ÚLTIMA 
ATUALIZAÇÃO DO MAC </t>
  </si>
  <si>
    <t xml:space="preserve">NON FUNZIONA CON
VERSIONI EXCEL
PRIMA DEL 2007
NON CON L'ULTIMO 
AGGIORNAMENTO DEL MAC </t>
  </si>
  <si>
    <t>ARBEITET NICHT MIT
EXCEL-VERSIONEN
VOR 2007
NICHT MIT DEM 
NEUESTEN MAC-UPDATE</t>
  </si>
  <si>
    <t>不起作用
EXCEL版本
比2007年早些时候
或使用最后的
MAC更新</t>
  </si>
  <si>
    <t>EXPORTAR A MOODLE</t>
  </si>
  <si>
    <t>EXPORT TO MOODLE</t>
  </si>
  <si>
    <t>EXPORTATION VERS MOODLE</t>
  </si>
  <si>
    <t>EXPORTAR PARA MOODLE</t>
  </si>
  <si>
    <t>ESPORTA A MOODLE</t>
  </si>
  <si>
    <t>EXPORT NACH MOODLE</t>
  </si>
  <si>
    <t>导出到MOODLE</t>
  </si>
  <si>
    <t>Z_HP_00_</t>
  </si>
  <si>
    <t xml:space="preserve">En esta versión se pueden exportar las preguntas tipo Respuesta Corta a CRUCIGRAMA H5P.
No existen preguntas de RESPUESTA CORTA para exportar. </t>
  </si>
  <si>
    <t>In this version, Short Answer questions can be exported to CROSSWORD H5P.
There are no SHORT ANSWER questions to export.</t>
  </si>
  <si>
    <t>Dans cette version, les questions à réponse courte peuvent être exportées vers CROSSWORD H5P.
Il n’y a pas de questions à RÉPONSE COURTE à exporter.</t>
  </si>
  <si>
    <t>Nesta versão, perguntas de Resposta Curta podem ser exportadas para CROSSWORD H5P.
Não há perguntas de RESPOSTA CURTA para exportar.</t>
  </si>
  <si>
    <t>In questa versione, le domande Short Answer possono essere esportate su CROSSWORD H5P.
Non ci sono domande a RISPOSTA BREVE da esportare.</t>
  </si>
  <si>
    <t>In dieser Version können Short Answer-Fragen in CROSSWORD H5P exportiert werden.
Es gibt keine KURZANTWORTEN-Fragen zum Export.</t>
  </si>
  <si>
    <t>在此版本中，简答题可导出为填字游戏H5P。
没有简答题可以导出。</t>
  </si>
  <si>
    <t>Ensayo (0)</t>
  </si>
  <si>
    <t>Cloze / Descripción (0)</t>
  </si>
  <si>
    <t>Ir a INICIO</t>
  </si>
  <si>
    <t>OTROS ATAJOS DE TECLADO [Ctrl+F1]</t>
  </si>
  <si>
    <t>SELECCIONAR TIPO DE PREGUNTA [Ctrl+Right]</t>
  </si>
  <si>
    <t>GUARDAR  [Ctrl+s]</t>
  </si>
  <si>
    <t>CERRAR [Ctrl+F4]</t>
  </si>
  <si>
    <t>Orden Ascendente [Alt+Ctrl+a]</t>
  </si>
  <si>
    <t>Orden Descendente [Alt+Ctrl+z]</t>
  </si>
  <si>
    <t>COPIAR [Ctrl+c]</t>
  </si>
  <si>
    <t>PEGAR [Ctrl+v]</t>
  </si>
  <si>
    <t>BORRAR VARIABLES [Alt+Ctrl+v]</t>
  </si>
  <si>
    <t>IMPORTAR DE LIBRO EXCEL [Alt+Ctrl+m]</t>
  </si>
  <si>
    <t>EXPORTAR A LIBRO EXCEL [Alt+Ctrl+e]</t>
  </si>
  <si>
    <t>CAMBIAR NUMERO INICIAL [Ctrl+l]</t>
  </si>
  <si>
    <t>CAMBIAR NUMERO FINAL [Ctrl+m]</t>
  </si>
  <si>
    <t>Ir a PERSONALIZAR DICCIONARIO</t>
  </si>
  <si>
    <t>DESACTIVAR</t>
  </si>
  <si>
    <t>Ir a DATOS GENERALES</t>
  </si>
  <si>
    <t>FastTest PlugIn - DATOS GENERALES</t>
  </si>
  <si>
    <t>EXPORTAR A TEXTO (DOC/TXT)</t>
  </si>
  <si>
    <t>ACTIVAR</t>
  </si>
  <si>
    <t>FastTest PlugIn - Opción Múltiple 1R</t>
  </si>
  <si>
    <t>Respuesta Correcta =&gt; Pt. Tot.</t>
  </si>
  <si>
    <t>Respuesta Incorrecta =&gt; Pt. Tot.</t>
  </si>
  <si>
    <t>FastTest PlugIn - Opción Múltiple +R</t>
  </si>
  <si>
    <t>FastTest PlugIn - Verdadero/Falso</t>
  </si>
  <si>
    <t>FastTest PlugIn - Emparejar</t>
  </si>
  <si>
    <t>GRUPO  1</t>
  </si>
  <si>
    <t>GRUPO  2</t>
  </si>
  <si>
    <t>Pareja 01</t>
  </si>
  <si>
    <t>Pareja 02</t>
  </si>
  <si>
    <t>Pareja 03</t>
  </si>
  <si>
    <t>Pareja 04</t>
  </si>
  <si>
    <t>Pareja 05</t>
  </si>
  <si>
    <t>Pareja 06</t>
  </si>
  <si>
    <t>Pareja 07</t>
  </si>
  <si>
    <t>Pareja 08</t>
  </si>
  <si>
    <t>Pareja 09</t>
  </si>
  <si>
    <t>Pareja 10</t>
  </si>
  <si>
    <t>Pareja 11</t>
  </si>
  <si>
    <t>Pareja 12</t>
  </si>
  <si>
    <t>FastTest PlugIn - Respuesta Corta</t>
  </si>
  <si>
    <t>Puntos 02</t>
  </si>
  <si>
    <t>FastTest PlugIn - Palabra Perdida</t>
  </si>
  <si>
    <t xml:space="preserve">N. GRUPO </t>
  </si>
  <si>
    <t xml:space="preserve">PALABRA </t>
  </si>
  <si>
    <t>FastTest PlugIn - Ensayo</t>
  </si>
  <si>
    <t>FastTest PlugIn - Cloze / Descripción</t>
  </si>
  <si>
    <t>DATOS 
GENERALES_x000D_
FORMULARIO</t>
  </si>
  <si>
    <t>INSERTAR PREGUNTA [ CTRL + H ]_x000D_
_x000D_
BORRAR PREGUNTA [ CTRL + K ]</t>
  </si>
  <si>
    <t>DESCRIPCIÓN</t>
  </si>
  <si>
    <t>FastTest PlugIn - OPCIÓN MÚLTIPLE 1R_x000D_
_x000D_
ENUNCIADO DE LA PREGUNTA</t>
  </si>
  <si>
    <t>N. Respuesta Correcta</t>
  </si>
  <si>
    <t>N. Respuesta Incorrecta</t>
  </si>
  <si>
    <t>Puntos Respuesta Correcta</t>
  </si>
  <si>
    <t>Puntos Respuesta Incorrecta</t>
  </si>
  <si>
    <t>FastTest PlugIn - OPCIÓN MÚLTIPLE +R_x000D_
_x000D_
ENUNCIADO DE LA PREGUNTA</t>
  </si>
  <si>
    <t>FastTest PlugIn - VERDADERO/FALSO_x000D_
_x000D_
ENUNCIADO DE LA PREGUNTA</t>
  </si>
  <si>
    <t>FastTest PlugIn - EMPAREJAR_x000D_
_x000D_
ENUNCIADO DE LA PREGUNTA</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</si>
  <si>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</si>
  <si>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</si>
  <si>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</si>
  <si>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</si>
  <si>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</si>
  <si>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</si>
  <si>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</si>
  <si>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</si>
  <si>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</si>
  <si>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</si>
  <si>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</si>
  <si>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</si>
  <si>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</si>
  <si>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</si>
  <si>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</si>
  <si>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</si>
  <si>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</si>
  <si>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</si>
  <si>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</si>
  <si>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</si>
  <si>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</si>
  <si>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</si>
  <si>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</si>
  <si>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12.2</t>
  </si>
  <si>
    <t>FastTest PlugIn - RESPUESTA CORTA_x000D_
_x000D_
ENUNCIADO DE LA PREGUNTA</t>
  </si>
  <si>
    <t>N. Respuesta</t>
  </si>
  <si>
    <t>Retroalim. 05</t>
  </si>
  <si>
    <t>FastTest PlugIn - PALABRA PERDIDA_x000D_
_x000D_
ENUNCIADO DE LA PREGUNTA</t>
  </si>
  <si>
    <t xml:space="preserve">N. Palabra </t>
  </si>
  <si>
    <t>Grupo _x000D_
Palabra  01</t>
  </si>
  <si>
    <t>Grupo _x000D_
Palabra  02</t>
  </si>
  <si>
    <t>Grupo _x000D_
Palabra  03</t>
  </si>
  <si>
    <t>Grupo _x000D_
Palabra  04</t>
  </si>
  <si>
    <t>Grupo _x000D_
Palabra  05</t>
  </si>
  <si>
    <t>Grupo _x000D_
Palabra  06</t>
  </si>
  <si>
    <t>Grupo _x000D_
Palabra  07</t>
  </si>
  <si>
    <t>Grupo _x000D_
Palabra  08</t>
  </si>
  <si>
    <t>Grupo _x000D_
Palabra  09</t>
  </si>
  <si>
    <t>Grupo _x000D_
Palabra  10</t>
  </si>
  <si>
    <t>Grupo _x000D_
Palabra  11</t>
  </si>
  <si>
    <t>Grupo _x000D_
Palabra  12</t>
  </si>
  <si>
    <t>FastTest PlugIn - ENSAYO_x000D_
_x000D_
ENUNCIADO DE LA PREGUNTA</t>
  </si>
  <si>
    <t>FastTest PlugIn - CLOZE / DESCRIPCIÓN_x000D_
_x000D_
ENUNCIADO DE LA PREGUNTA</t>
  </si>
  <si>
    <t>DESCRIPTION:
Tape what you want to appear in the NAME of the question. 
This will be formed with the PREFIX set in General Data + the number of the question + the Description.
The question number appears when the box on the right is checked.
To create this question in a new subcategory, type the name, followed by "/" and the description.
   Example:     New_Subcategory/DESCRIPTION</t>
  </si>
  <si>
    <t>DESCRIPTION:
Écrivez ce que vous voulez voir apparaître dans le NOM/label de la question. 
Celui-ci sera formé avec le PREFIX défini dans les Données Générales + le numéro de la question + la Description.
Le numéro de la question apparaît lorsque la case de droite est cochée.
Pour créer cette question dans une nouvelle sous-catégorie, saisissez le nom, suivi de « / » et de la description.
    Exemple:    Nouvelle_Sous-catégorie/DESCRIPTION</t>
  </si>
  <si>
    <t>DESCRIÇÃO:
Escreva o que deseja que apareça no NOME da pergunta. 
Este será formado com o PREFIXO definido nos Dados Gerais + o número da questão + a Descrição.
O número da pergunta aparece quando a caixa à direita é marcada.
Para criar esta questão numa nova subcategoria, introduza o nome, seguido de "/" e a descrição.
   Exemplo:      Nova_Subcategoria/DESCRIÇÃO</t>
  </si>
  <si>
    <t>DESCRIZIONE:
Scrivi quello che vuoi che appaia nel NOME della domanda. 
Questo sarà formato con il PREFISSO impostato in Dati generali + il numero della domanda + la Descrizione.
Il numero della domanda viene visualizzato quando la casella a destra è selezionata.
Per creare questa domanda in una nuova sottocategoria, digita il nome, seguito da "/" e dalla descrizione.
   Esempio:     Nuova_Sottocategoria/DESCRIZIONE</t>
  </si>
  <si>
    <t>BESCHREIGUNG:
Schreiben Sie, was im Namen der Frage erscheinen soll.
Es wird mit dem in General Data + der Nummer der Frage + der Beschreibung festgelegten PREFIX gebildet.
Die Fragennummer wird angezeigt, wenn das Kontrollkästchen rechts aktiviert ist.
Per creare questa domanda in una nuova sottocategoria, digita il nome, seguito da "/" e dalla descrizione.
   Esempio:    Nuova_Sottocategoria/DESCRIZIONE</t>
  </si>
  <si>
    <t>描述：
胶带您想以问题的名义出现的内容。
这将以一般数据 +问题 +描述的数量中的前缀集形成。
检查右侧的框时出现问题编号。
要在新的子类别中创建此问题，请键入子类别名称，后跟“/”和描述。
  示例：   New_Subcategory/DESCRIPTION</t>
  </si>
  <si>
    <t>OTRO COLOR [Ctrl+o]</t>
  </si>
  <si>
    <t>USAR DATOS VARIABLES [Ctrl+j]</t>
  </si>
  <si>
    <t>LIMPIAR DATOS [Alt+Ctrl+f]</t>
  </si>
  <si>
    <t>GUARDAR PREGUNTAS [Ctrl+h]</t>
  </si>
  <si>
    <t>BORRAR PREGUNTAS [Ctrl+k]</t>
  </si>
  <si>
    <t>ALMACENAR FORMULAS [Ctrl+w]</t>
  </si>
  <si>
    <t>INSERTAR IMÁGENES [Ctrl+i]</t>
  </si>
  <si>
    <t>INSERTAR TABLAS [Ctrl+t]</t>
  </si>
  <si>
    <t>^+{I}</t>
  </si>
  <si>
    <t>N</t>
  </si>
  <si>
    <t>MENU EXCEL [Ctrl+May+F10]</t>
  </si>
  <si>
    <t>INICIO [Ctrl+May+H]</t>
  </si>
  <si>
    <t>DATOS GENERALES [Ctrl+May+G]</t>
  </si>
  <si>
    <t>PERSONALIZAR DICCIONARIO [Ctrl+May+D]</t>
  </si>
  <si>
    <t>FORMULARIO [Ctrl+May+F]</t>
  </si>
  <si>
    <t>BANCO PREGUNTAS [Ctrl+May+B]</t>
  </si>
  <si>
    <t>AYUDA [Ctrl+May+A]</t>
  </si>
  <si>
    <t>CÓDIGOS ESPECIALES [Ctrl+May+C]</t>
  </si>
  <si>
    <t>ACTIVAR / DESACTIVAR [Ctrl+May+Y]</t>
  </si>
  <si>
    <t>EXPORTAR A MOODLE [Ctrl+May+M]</t>
  </si>
  <si>
    <t>EXPORTAR A TEXTO (doc/txt) [Ctrl+May+T]</t>
  </si>
  <si>
    <t>EXPORTAR A JUEGO [Ctrl+May+J]</t>
  </si>
  <si>
    <t>ACTUALIZAR NUMEROS PREGUNTAS [Ctrl+May+K]</t>
  </si>
  <si>
    <t>Haga clic en las etiquetas de texto para alternar el color: negro/gris. 
Haga clic en los botones para seleccionar la respuesta.</t>
  </si>
  <si>
    <t>Click on the text labels to toggle the color: black/grey. 
Click on the radio buttons to select the answer.</t>
  </si>
  <si>
    <t>Cliquez sur les étiquettes de texte pour changer leur couleur: noir/gris. 
Cliquez sur les boutons radio pour sélectionner la réponse.</t>
  </si>
  <si>
    <t>Clique nos rótulos de texto para alternar a cor: preto. 
Clique nos botões de opção para selecionar a resposta.</t>
  </si>
  <si>
    <t>Fare clic sulle etichette di testo per alternare il colore: nero. 
Fare clic sui pulsanti di opzione per selezionare la risposta.</t>
  </si>
  <si>
    <t>Klicken Sie auf die Textbeschriftungen, um die Farbe umzuschalten: Schwarz. 
Klicken Sie auf die Optionsfelder, um die Antwort auszuwählen.</t>
  </si>
  <si>
    <t>单击文本标签以切换颜色：黑色/灰色。 
单击无线电按钮以选择答案。</t>
  </si>
  <si>
    <t xml:space="preserve">Haga clic en las etiquetas de texto para alternar: normal/rojo ondulado. 
Haga clic en los botones para seleccionar la respuesta. </t>
  </si>
  <si>
    <t>Click the text labels to toggle: normal / wavy red. 
Click the buttons to select the answer.</t>
  </si>
  <si>
    <t>Cliquez sur les étiquettes de texte pour basculer: rouge normal / ondulé. 
Cliquez sur les boutons pour sélectionner la réponse.</t>
  </si>
  <si>
    <t>Clique nos rótulos de texto para alternar: normal / vermelho ondulado. 
Clique nos botões para selecionar a resposta.</t>
  </si>
  <si>
    <t>Fare clic sulle etichette di testo per alternare: rosso normale / ondulato. 
Fare clic sui pulsanti per selezionare la risposta.</t>
  </si>
  <si>
    <t>Klicken Sie auf die Textbeschriftungen, um umzuschalten: normal / wellig rot. 
Klicken Sie auf die Schaltflächen, um die Antwort auszuwählen.</t>
  </si>
  <si>
    <t>单击文本标签要切换：正常 /波浪红色。 
单击按钮选择答案。</t>
  </si>
  <si>
    <t>Para INTRODUCIR ESPACIOS tienes varias opciones: 
1 - Copia el código y escribe tantos "_" como espacios quieras incluir.
2 - Escribe el código 
por cada espacio de más que quieras introducir.
3 - Escribe al principio de la frase: 
         &lt;PRE&gt;
Con esta opción, se mantendrá el formato con TODOS los espacios y saltos de página que escribas. También se quedará con el tipo de letra COURIER y en color negro.</t>
  </si>
  <si>
    <t>如果正确答案包含 } # ~ / "" 或 \，则 \ 符号必须放在每个字符的前面
               \}        \#        \~        \/        \"        \\
引号：“”可能会导致问题。 使用 HTML 代码：        &amp;quot;
如果要将下拉菜单放在一行中，请将它们放在  ]} 内。
如果你想有数学符号，在 TeX 表达式中使用的 \ 可能会有问题。 另一种方法可能是使用 Unicode 字符。
https://docs.moodle.org/400/en/Embedded_Answers_(Cloze)_question_type</t>
  </si>
  <si>
    <t>Si la respuesta correcta contiene } # ~ / " o \, hay que colocar el símbolo \ delante de cada uno de esos caracteres
              \}        \#        \~        \/        \"        \\ 
El signo de comillas: " puede generar problemas. Utilizar el código HTML:        &amp;quot;
Si quieres poner menús desplegables en una  línea, ponerlos dentro de     .
Si desea tener símbolos matemáticos, puede haber problemas con el \ utilizado en las expresiones TeX. Una alternativa puede ser utilizar caracteres Unicode. 
https://docs.moodle.org/400/en/Embedded_Answers_(Cloze)_question_type</t>
  </si>
  <si>
    <t>If the correct answer contains } # ~ / " or \, the \ symbol must be placed in front of each of those characters
                \}        \#        \~        \/        \"        \\ 
The quotation mark: " can cause problems. Use the HTML code:        &amp;quot; 
If you want to put drop-down menus on a line, put them inside  .
If you want to have Mathematical symbols there can be problems with the \ used in TeX expressions. One alternative can be to use unicode characters.
https://docs.moodle.org/400/en/Embedded_Answers_(Cloze)_question_type</t>
  </si>
  <si>
    <t>Si la bonne réponse contient } # ~ / " ou \, le symbole \ doit être placé devant chacun de ces caractères:
                \}        \#        \~        \/        \"        \\ 
Le guillemet: " peut poser des problèmes. Utilisez le code HTML:         &amp;quot;
Si vous souhaitez placer des menus déroulants sur une ligne, placez-les à l'intérieur de  .
Si vous voulez avoir des symboles mathématiques, il peut y avoir des problèmes avec le \ utilisé dans les expressions TeX. Une alternative peut utiliser des caractères Unicode. 
https://docs.moodle.org/400/en/Embedded_Answers_(Cloze)_question_type</t>
  </si>
  <si>
    <t>Se a resposta correta contiver } # ~ / " ou \, o símbolo \ deve ser colocado na frente de cada um desses caracteres 
                \}        \#        \~        \/        \"        \\
As aspas: " pode causar problemas. Use o código HTML:         &amp;quot;       (sem o espaço entre &amp; e quot;). 
Se quiser colocar menus suspensos numa linha, coloque-os dentro de  .
Se você quiser ter símbolos matemáticos, pode haver problemas com o \ usado em expressões TeX. Uma alternativa pode use caracteres Unicode.
https://docs.moodle.org/400/en/Embedded_Answers_(Cloze)_question_type</t>
  </si>
  <si>
    <t>Se la risposta corretta contiene } # ~ / " o \, il simbolo \ deve essere posizionato davanti a ciascuno di questi caratteri
                \}        \#        \~        \/        \"        \\
Le virgolette: " possono causare problemi. Usa il codice HTML:         &amp;quot;
Se vuoi inserire i menu a tendina su una riga, inseriscili tra parentesi quadre  .
Se vuoi avere simboli matematici, ci possono essere problemi con \ usato nelle espressioni TeX. Un'alternativa può utilizzare caratteri Unicode. 
https://docs.moodle.org/400/en/Embedded_Answers_(Cloze)_question_type</t>
  </si>
  <si>
    <t>Wenn die richtige Antwort } # ~ / " oder \ enthält, muss das Symbol \ vor jedes dieser Zeichen gesetzt werden
                \}        \#        \~        \/        \"        \\
Das Anführungszeichen: " kann Probleme bereiten. Verwenden Sie den HTML-Code:         &amp;quot;
Wenn Sie Dropdown-Menüs in einer Zeile anordnen möchten, setzen Sie diese in  .
Wenn Sie mathematische Symbole haben möchten, kann es Probleme mit dem in TeX-Ausdrücken verwendeten \ geben. Eine Alternative kann sein verwenden Sie Unicode-Zeichen. 
https://docs.moodle.org/400/en/Embedded_Answers_(Cloze)_question_type</t>
  </si>
  <si>
    <t>ENUNCIADO DE LA PREGUNTA (HTML):
Escribe el enunciado de la pregunta. 
Entre debes escribir el número de la palabra correspondiente a ese hueco.</t>
  </si>
  <si>
    <t>QUESTION STATEMENT (HTML):
Type the question statement. 
Add the number associated with the corresponding missing word between.</t>
  </si>
  <si>
    <t xml:space="preserve">ÉNONCÉ DE LA QUESTION (HTML):
Écrivez l'énoncé de la question. 
Ecrivez le numéro du mot manquant entre . </t>
  </si>
  <si>
    <t xml:space="preserve">DECLARAÇÃO DA QUESTÃO (HTML):
Escreva a declaração da pergunta. 
Digite , você deve escrever o número da palavra correspondente a essa lacuna. </t>
  </si>
  <si>
    <t xml:space="preserve">DICHIARAZIONE DELLA DOMANDA (HTML):
Scrivi la dichiarazione della domanda. 
Immettere è necessario scrivere il numero della parola corrispondente a quella distanza. </t>
  </si>
  <si>
    <t>ERKLÄRUNG DER FRANGE(HTML):
Schreiben Sie die Erklärung der Frage. 
Geben Sie ein, Sie müssen die Nummer des Wortes schreiben, das dieser Lücke entspricht.</t>
  </si>
  <si>
    <t>问题声明（HTML）：
输入问题语句。
在]]之间添加与相应的丢失单词关联的数字 。</t>
  </si>
  <si>
    <t>SI</t>
  </si>
  <si>
    <t>DICCIONARIO,INICIO,GENERAL,Datos OM,Datos O2,Datos VF,Datos EM,Datos PP,Datos RC,Datos EN,Datos CL,Formulario OM,Formulario O2,Formulario VF,Formulario EM,Formulario PP,Formulario EN,Formulario RC,Formulario CL</t>
  </si>
  <si>
    <t>DESCRIPCIÓN:
Escribe lo que quieras que aparezca en el NOMBRE de la pregunta. 
Se formará con el PREFIJO puesto en Datos Generales + el número de la pregunta + la Descripción.
El número de la pregunta aparece cuando está marcada la casilla de la derecha.
Si quieres crear esta pregunta en una nueva subcategoría, escribe el nombre, seguido de "/" y la descripción.
     Ejemplo:      Nueva_Subcategoria/DESCRIPCION</t>
  </si>
  <si>
    <t>Opción Múltiple 1R (0)</t>
  </si>
  <si>
    <t>Opción Múltiple +R (0)</t>
  </si>
  <si>
    <t>Verdadero/Falso (0)</t>
  </si>
  <si>
    <t>Emparejar (0)</t>
  </si>
  <si>
    <t>Respuesta Corta (0)</t>
  </si>
  <si>
    <t>Palabra Perdida (0)</t>
  </si>
  <si>
    <t xml:space="preserve">   V - 8.8 </t>
  </si>
  <si>
    <t>ALMACENAR FORMULAS</t>
  </si>
  <si>
    <t>V - 8.8  - 06/07/2026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</si>
</sst>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quot;€&quot;#,##0.00_);[Red]\(&quot;€&quot;#,##0.00\)"/>
    <numFmt numFmtId="165" formatCode="00"/>
    <numFmt numFmtId="166" formatCode="@\:\ "/>
    <numFmt numFmtId="167" formatCode="@\:"/>
    <numFmt numFmtId="168" formatCode="&quot;N. Form:&quot;\ 0"/>
    <numFmt numFmtId="169" formatCode="@&quot;:&quot;"/>
    <numFmt numFmtId="170" formatCode="@\:\ \⬜"/>
    <numFmt numFmtId="171" formatCode="@\:\ \_xd83c_\_xdf9e_\️"/>
  </numFmts>
  <fonts count="61" x14ac:knownFonts="1">
    <font>
      <sz val="11"/>
      <color theme="1"/>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1"/>
      <color rgb="FF005877"/>
      <name val="Calibri"/>
      <family val="2"/>
      <scheme val="minor"/>
    </font>
    <font>
      <b/>
      <sz val="10"/>
      <color rgb="FF005877"/>
      <name val="Calibri"/>
      <family val="2"/>
      <scheme val="minor"/>
    </font>
    <font>
      <b/>
      <sz val="11"/>
      <color rgb="FFFF0000"/>
      <name val="Calibri"/>
      <family val="2"/>
      <scheme val="minor"/>
    </font>
    <font>
      <b/>
      <sz val="11"/>
      <color theme="9" tint="0.59999389629810485"/>
      <name val="Calibri"/>
      <family val="2"/>
      <scheme val="minor"/>
    </font>
    <font>
      <sz val="10"/>
      <color theme="1"/>
      <name val="Calibri"/>
      <family val="2"/>
      <scheme val="minor"/>
    </font>
    <font>
      <sz val="11"/>
      <color theme="9" tint="0.59999389629810485"/>
      <name val="Calibri"/>
      <family val="2"/>
      <scheme val="minor"/>
    </font>
    <font>
      <b/>
      <sz val="9"/>
      <color rgb="FF005877"/>
      <name val="Calibri"/>
      <family val="2"/>
      <scheme val="minor"/>
    </font>
    <font>
      <u/>
      <sz val="11"/>
      <name val="Calibri"/>
      <family val="2"/>
      <scheme val="minor"/>
    </font>
    <font>
      <b/>
      <sz val="9"/>
      <color theme="0"/>
      <name val="Calibri"/>
      <family val="2"/>
      <scheme val="minor"/>
    </font>
    <font>
      <b/>
      <u/>
      <sz val="11"/>
      <color rgb="FFE87B00"/>
      <name val="Calibri"/>
      <family val="2"/>
      <scheme val="minor"/>
    </font>
    <font>
      <b/>
      <u/>
      <sz val="11"/>
      <color rgb="FF005877"/>
      <name val="Calibri"/>
      <family val="2"/>
      <scheme val="minor"/>
    </font>
    <font>
      <b/>
      <sz val="10"/>
      <color theme="0"/>
      <name val="Calibri"/>
      <family val="2"/>
      <scheme val="minor"/>
    </font>
    <font>
      <b/>
      <sz val="8"/>
      <color rgb="FF005877"/>
      <name val="Calibri"/>
      <family val="2"/>
      <scheme val="minor"/>
    </font>
    <font>
      <b/>
      <u/>
      <sz val="22"/>
      <color theme="0"/>
      <name val="Calibri"/>
      <family val="2"/>
      <scheme val="minor"/>
    </font>
    <font>
      <sz val="11"/>
      <color theme="0" tint="-0.14999847407452621"/>
      <name val="Calibri"/>
      <family val="2"/>
      <scheme val="minor"/>
    </font>
    <font>
      <u/>
      <sz val="11"/>
      <color rgb="FFE87B00"/>
      <name val="Calibri"/>
      <family val="2"/>
      <scheme val="minor"/>
    </font>
    <font>
      <b/>
      <sz val="11"/>
      <color theme="0" tint="-0.14999847407452621"/>
      <name val="Calibri"/>
      <family val="2"/>
      <scheme val="minor"/>
    </font>
    <font>
      <b/>
      <sz val="9"/>
      <color rgb="FFFF0000"/>
      <name val="Calibri"/>
      <family val="2"/>
      <scheme val="minor"/>
    </font>
    <font>
      <b/>
      <sz val="11"/>
      <color indexed="21"/>
      <name val="Calibri"/>
      <family val="2"/>
      <scheme val="minor"/>
    </font>
    <font>
      <b/>
      <sz val="8"/>
      <color theme="0"/>
      <name val="Calibri"/>
      <family val="2"/>
      <scheme val="minor"/>
    </font>
    <font>
      <sz val="9"/>
      <color theme="0"/>
      <name val="Calibri"/>
      <family val="2"/>
      <scheme val="minor"/>
    </font>
    <font>
      <sz val="9"/>
      <color rgb="FF005877"/>
      <name val="Calibri"/>
      <family val="2"/>
      <scheme val="minor"/>
    </font>
    <font>
      <b/>
      <sz val="11"/>
      <color theme="0" tint="-4.9989318521683403E-2"/>
      <name val="Calibri"/>
      <family val="2"/>
      <scheme val="minor"/>
    </font>
    <font>
      <sz val="8"/>
      <color theme="0" tint="-0.14999847407452621"/>
      <name val="Calibri"/>
      <family val="2"/>
      <scheme val="minor"/>
    </font>
    <font>
      <b/>
      <sz val="12"/>
      <color theme="0"/>
      <name val="Calibri"/>
      <family val="2"/>
      <scheme val="minor"/>
    </font>
    <font>
      <b/>
      <sz val="8"/>
      <color rgb="FFE87B00"/>
      <name val="Calibri"/>
      <family val="2"/>
      <scheme val="minor"/>
    </font>
    <font>
      <b/>
      <sz val="8"/>
      <color rgb="FFFF0000"/>
      <name val="Calibri"/>
      <family val="2"/>
      <scheme val="minor"/>
    </font>
    <font>
      <b/>
      <sz val="14"/>
      <color theme="0"/>
      <name val="Calibri"/>
      <family val="2"/>
      <scheme val="minor"/>
    </font>
    <font>
      <sz val="11"/>
      <color rgb="FFFF0000"/>
      <name val="Calibri"/>
      <family val="2"/>
      <scheme val="minor"/>
    </font>
    <font>
      <b/>
      <sz val="22"/>
      <color theme="0"/>
      <name val="Calibri"/>
      <family val="2"/>
      <scheme val="minor"/>
    </font>
    <font>
      <b/>
      <sz val="18"/>
      <color theme="0"/>
      <name val="Calibri"/>
      <family val="2"/>
      <scheme val="minor"/>
    </font>
    <font>
      <b/>
      <sz val="24"/>
      <color theme="0"/>
      <name val="Calibri"/>
      <family val="2"/>
      <scheme val="minor"/>
    </font>
    <font>
      <b/>
      <sz val="11"/>
      <color rgb="FFE87B00"/>
      <name val="Calibri"/>
      <family val="2"/>
      <scheme val="minor"/>
    </font>
    <font>
      <b/>
      <sz val="36"/>
      <color theme="0"/>
      <name val="Calibri"/>
      <family val="2"/>
      <scheme val="minor"/>
    </font>
    <font>
      <b/>
      <sz val="9"/>
      <color theme="0" tint="-0.14999847407452621"/>
      <name val="Calibri"/>
      <family val="2"/>
      <scheme val="minor"/>
    </font>
    <font>
      <sz val="8"/>
      <color theme="0"/>
      <name val="Calibri"/>
      <family val="2"/>
      <scheme val="minor"/>
    </font>
    <font>
      <strike/>
      <sz val="11"/>
      <color rgb="FFFF0000"/>
      <name val="Calibri"/>
      <family val="2"/>
      <scheme val="minor"/>
    </font>
    <font>
      <sz val="11"/>
      <color theme="0" tint="-0.499984740745262"/>
      <name val="Calibri"/>
      <family val="2"/>
      <scheme val="minor"/>
    </font>
    <font>
      <b/>
      <sz val="8"/>
      <color theme="0" tint="-0.14999847407452621"/>
      <name val="Calibri"/>
      <family val="2"/>
      <scheme val="minor"/>
    </font>
    <font>
      <b/>
      <sz val="7"/>
      <color theme="0"/>
      <name val="Calibri"/>
      <family val="2"/>
      <scheme val="minor"/>
    </font>
    <font>
      <b/>
      <sz val="6"/>
      <color rgb="FF005877"/>
      <name val="Calibri"/>
      <family val="2"/>
      <scheme val="minor"/>
    </font>
    <font>
      <sz val="9"/>
      <color theme="1"/>
      <name val="Calibri"/>
      <family val="2"/>
      <scheme val="minor"/>
    </font>
    <font>
      <sz val="8"/>
      <color rgb="FF005877"/>
      <name val="Calibri"/>
      <family val="2"/>
      <scheme val="minor"/>
    </font>
    <font>
      <b/>
      <sz val="11"/>
      <color rgb="FFFFFFFF"/>
      <name val="Calibri"/>
      <family val="2"/>
      <scheme val="minor"/>
    </font>
    <font>
      <b/>
      <sz val="6"/>
      <color theme="0"/>
      <name val="Calibri"/>
      <family val="2"/>
      <scheme val="minor"/>
    </font>
    <font>
      <sz val="11"/>
      <color rgb="FF005877"/>
      <name val="Calibri"/>
      <family val="2"/>
      <scheme val="minor"/>
    </font>
    <font>
      <sz val="11"/>
      <color rgb="FF005877"/>
      <name val="Arial"/>
      <family val="2"/>
    </font>
    <font>
      <sz val="10.5"/>
      <color rgb="FF005877"/>
      <name val="Calibri"/>
      <family val="2"/>
      <scheme val="minor"/>
    </font>
    <font>
      <b/>
      <sz val="12"/>
      <color rgb="FF005877"/>
      <name val="Calibri"/>
      <family val="2"/>
      <scheme val="minor"/>
    </font>
    <font>
      <sz val="8"/>
      <name val="Calibri"/>
      <family val="2"/>
      <scheme val="minor"/>
    </font>
    <font>
      <sz val="11"/>
      <color rgb="FF005877"/>
      <name val="Calibri"/>
      <family val="2"/>
      <scheme val="minor"/>
    </font>
    <font>
      <b/>
      <sz val="22"/>
      <color rgb="FF005877"/>
      <name val="Calibri"/>
      <family val="2"/>
      <scheme val="minor"/>
    </font>
  </fonts>
  <fills count="33">
    <fill>
      <patternFill patternType="none"/>
    </fill>
    <fill>
      <patternFill patternType="gray125"/>
    </fill>
    <fill>
      <patternFill patternType="solid">
        <fgColor rgb="FFE87B00"/>
        <bgColor indexed="64"/>
      </patternFill>
    </fill>
    <fill>
      <patternFill patternType="solid">
        <fgColor theme="0"/>
        <bgColor indexed="64"/>
      </patternFill>
    </fill>
    <fill>
      <patternFill patternType="solid">
        <fgColor rgb="FFFFFF00"/>
        <bgColor indexed="64"/>
      </patternFill>
    </fill>
    <fill>
      <patternFill patternType="solid">
        <fgColor rgb="FF00587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theme="0" tint="-0.14999847407452621"/>
      </patternFill>
    </fill>
    <fill>
      <patternFill patternType="solid">
        <fgColor theme="5"/>
        <bgColor rgb="FFE87B00"/>
      </patternFill>
    </fill>
    <fill>
      <patternFill patternType="solid">
        <fgColor theme="7"/>
        <bgColor indexed="64"/>
      </patternFill>
    </fill>
    <fill>
      <patternFill patternType="solid">
        <fgColor theme="7" tint="0.79998168889431442"/>
        <bgColor indexed="64"/>
      </patternFill>
    </fill>
    <fill>
      <patternFill patternType="solid">
        <fgColor rgb="FFED7D31"/>
        <bgColor indexed="64"/>
      </patternFill>
    </fill>
    <fill>
      <patternFill patternType="solid">
        <fgColor rgb="FFFFFF00"/>
        <bgColor theme="0" tint="-0.14999847407452621"/>
      </patternFill>
    </fill>
    <fill>
      <patternFill patternType="solid">
        <fgColor theme="0" tint="-0.14996795556505021"/>
        <bgColor indexed="64"/>
      </patternFill>
    </fill>
    <fill>
      <patternFill patternType="solid">
        <fgColor theme="5"/>
        <bgColor indexed="64"/>
      </patternFill>
    </fill>
    <fill>
      <patternFill patternType="solid">
        <fgColor theme="9" tint="0.59996337778862885"/>
        <bgColor indexed="64"/>
      </patternFill>
    </fill>
    <fill>
      <patternFill patternType="solid">
        <fgColor rgb="FF005877"/>
        <bgColor rgb="FF005877"/>
      </patternFill>
    </fill>
    <fill>
      <patternFill patternType="solid">
        <fgColor theme="0" tint="-0.14993743705557422"/>
        <bgColor indexed="64"/>
      </patternFill>
    </fill>
    <fill>
      <patternFill patternType="solid">
        <fgColor rgb="FF92D050"/>
        <bgColor indexed="64"/>
      </patternFill>
    </fill>
    <fill>
      <patternFill patternType="solid">
        <fgColor theme="9" tint="0.59999389629810485"/>
        <bgColor indexed="64"/>
      </patternFill>
    </fill>
    <fill>
      <patternFill patternType="solid">
        <fgColor indexed="65" tint="-0.14996795556505021"/>
        <bgColor indexed="64"/>
      </patternFill>
    </fill>
  </fills>
  <borders count="97">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medium">
        <color rgb="FF005877"/>
      </right>
      <top/>
      <bottom style="medium">
        <color rgb="FF005877"/>
      </bottom>
      <diagonal/>
    </border>
    <border>
      <left style="medium">
        <color rgb="FF005877"/>
      </left>
      <right style="medium">
        <color rgb="FF005877"/>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rgb="FF005877"/>
      </left>
      <right/>
      <top style="medium">
        <color rgb="FF005877"/>
      </top>
      <bottom/>
      <diagonal/>
    </border>
    <border>
      <left style="medium">
        <color rgb="FF005877"/>
      </left>
      <right/>
      <top/>
      <bottom style="medium">
        <color rgb="FF005877"/>
      </bottom>
      <diagonal/>
    </border>
    <border>
      <left style="medium">
        <color rgb="FF005877"/>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rgb="FF005877"/>
      </top>
      <bottom/>
      <diagonal/>
    </border>
    <border>
      <left/>
      <right style="medium">
        <color rgb="FF005877"/>
      </right>
      <top style="medium">
        <color rgb="FF005877"/>
      </top>
      <bottom/>
      <diagonal/>
    </border>
    <border>
      <left/>
      <right style="medium">
        <color rgb="FF005877"/>
      </right>
      <top/>
      <bottom/>
      <diagonal/>
    </border>
    <border>
      <left/>
      <right/>
      <top/>
      <bottom style="medium">
        <color rgb="FF005877"/>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style="medium">
        <color rgb="FF005877"/>
      </left>
      <right style="medium">
        <color rgb="FF005877"/>
      </right>
      <top style="medium">
        <color rgb="FF005877"/>
      </top>
      <bottom/>
      <diagonal/>
    </border>
    <border>
      <left style="medium">
        <color rgb="FF005877"/>
      </left>
      <right/>
      <top style="thick">
        <color rgb="FF005877"/>
      </top>
      <bottom style="medium">
        <color rgb="FF005877"/>
      </bottom>
      <diagonal/>
    </border>
    <border>
      <left/>
      <right/>
      <top style="thick">
        <color rgb="FF005877"/>
      </top>
      <bottom style="medium">
        <color rgb="FF005877"/>
      </bottom>
      <diagonal/>
    </border>
    <border>
      <left/>
      <right style="medium">
        <color rgb="FF005877"/>
      </right>
      <top style="thick">
        <color rgb="FF005877"/>
      </top>
      <bottom style="medium">
        <color rgb="FF005877"/>
      </bottom>
      <diagonal/>
    </border>
    <border>
      <left style="thin">
        <color indexed="64"/>
      </left>
      <right style="medium">
        <color rgb="FF005877"/>
      </right>
      <top style="thick">
        <color rgb="FF005877"/>
      </top>
      <bottom style="medium">
        <color rgb="FF005877"/>
      </bottom>
      <diagonal/>
    </border>
    <border>
      <left style="medium">
        <color rgb="FF005877"/>
      </left>
      <right style="thick">
        <color rgb="FF005877"/>
      </right>
      <top/>
      <bottom/>
      <diagonal/>
    </border>
    <border>
      <left style="medium">
        <color rgb="FF005877"/>
      </left>
      <right style="thick">
        <color rgb="FF005877"/>
      </right>
      <top/>
      <bottom style="medium">
        <color rgb="FF005877"/>
      </bottom>
      <diagonal/>
    </border>
    <border>
      <left/>
      <right style="thick">
        <color rgb="FFE87B00"/>
      </right>
      <top/>
      <bottom/>
      <diagonal/>
    </border>
    <border>
      <left style="thick">
        <color rgb="FFE87B00"/>
      </left>
      <right style="thick">
        <color rgb="FFE87B00"/>
      </right>
      <top/>
      <bottom/>
      <diagonal/>
    </border>
    <border>
      <left style="thick">
        <color rgb="FFE87B00"/>
      </left>
      <right/>
      <top/>
      <bottom/>
      <diagonal/>
    </border>
    <border>
      <left style="medium">
        <color rgb="FF005877"/>
      </left>
      <right style="thick">
        <color rgb="FF005877"/>
      </right>
      <top style="medium">
        <color rgb="FF005877"/>
      </top>
      <bottom/>
      <diagonal/>
    </border>
    <border>
      <left/>
      <right/>
      <top style="thin">
        <color indexed="64"/>
      </top>
      <bottom/>
      <diagonal/>
    </border>
    <border>
      <left/>
      <right/>
      <top/>
      <bottom style="thin">
        <color indexed="64"/>
      </bottom>
      <diagonal/>
    </border>
    <border>
      <left style="thick">
        <color theme="0" tint="-0.14996795556505021"/>
      </left>
      <right/>
      <top/>
      <bottom/>
      <diagonal/>
    </border>
    <border>
      <left style="thick">
        <color theme="0"/>
      </left>
      <right style="thick">
        <color theme="0"/>
      </right>
      <top/>
      <bottom/>
      <diagonal/>
    </border>
    <border>
      <left/>
      <right/>
      <top style="thick">
        <color theme="0" tint="-0.14996795556505021"/>
      </top>
      <bottom/>
      <diagonal/>
    </border>
    <border>
      <left/>
      <right/>
      <top/>
      <bottom style="thick">
        <color theme="0" tint="-0.14996795556505021"/>
      </bottom>
      <diagonal/>
    </border>
    <border>
      <left style="double">
        <color rgb="FF005877"/>
      </left>
      <right/>
      <top style="double">
        <color rgb="FF005877"/>
      </top>
      <bottom/>
      <diagonal/>
    </border>
    <border>
      <left/>
      <right/>
      <top style="double">
        <color rgb="FF005877"/>
      </top>
      <bottom/>
      <diagonal/>
    </border>
    <border>
      <left/>
      <right style="double">
        <color rgb="FF005877"/>
      </right>
      <top style="double">
        <color rgb="FF005877"/>
      </top>
      <bottom/>
      <diagonal/>
    </border>
    <border>
      <left style="double">
        <color rgb="FF005877"/>
      </left>
      <right/>
      <top/>
      <bottom/>
      <diagonal/>
    </border>
    <border>
      <left/>
      <right style="double">
        <color rgb="FF005877"/>
      </right>
      <top/>
      <bottom/>
      <diagonal/>
    </border>
    <border>
      <left style="double">
        <color rgb="FF005877"/>
      </left>
      <right/>
      <top/>
      <bottom style="double">
        <color rgb="FF005877"/>
      </bottom>
      <diagonal/>
    </border>
    <border>
      <left/>
      <right/>
      <top/>
      <bottom style="double">
        <color rgb="FF005877"/>
      </bottom>
      <diagonal/>
    </border>
    <border>
      <left/>
      <right style="double">
        <color rgb="FF005877"/>
      </right>
      <top/>
      <bottom style="double">
        <color rgb="FF005877"/>
      </bottom>
      <diagonal/>
    </border>
    <border>
      <left style="double">
        <color rgb="FF005877"/>
      </left>
      <right/>
      <top style="double">
        <color rgb="FF005877"/>
      </top>
      <bottom style="double">
        <color rgb="FF005877"/>
      </bottom>
      <diagonal/>
    </border>
    <border>
      <left/>
      <right/>
      <top style="double">
        <color rgb="FF005877"/>
      </top>
      <bottom style="double">
        <color rgb="FF005877"/>
      </bottom>
      <diagonal/>
    </border>
    <border>
      <left/>
      <right style="double">
        <color rgb="FF005877"/>
      </right>
      <top style="double">
        <color rgb="FF005877"/>
      </top>
      <bottom style="double">
        <color rgb="FF005877"/>
      </bottom>
      <diagonal/>
    </border>
    <border>
      <left/>
      <right style="thick">
        <color theme="0" tint="-0.14996795556505021"/>
      </right>
      <top/>
      <bottom/>
      <diagonal/>
    </border>
    <border>
      <left style="medium">
        <color rgb="FFE87B00"/>
      </left>
      <right style="medium">
        <color rgb="FFE87B00"/>
      </right>
      <top/>
      <bottom/>
      <diagonal/>
    </border>
    <border>
      <left style="thick">
        <color rgb="FFE87B00"/>
      </left>
      <right/>
      <top style="thick">
        <color rgb="FFE87B00"/>
      </top>
      <bottom style="thick">
        <color rgb="FFE87B00"/>
      </bottom>
      <diagonal/>
    </border>
    <border>
      <left/>
      <right/>
      <top style="thick">
        <color rgb="FFE87B00"/>
      </top>
      <bottom style="thick">
        <color rgb="FFE87B00"/>
      </bottom>
      <diagonal/>
    </border>
    <border>
      <left/>
      <right style="thick">
        <color rgb="FFE87B00"/>
      </right>
      <top style="thick">
        <color rgb="FFE87B00"/>
      </top>
      <bottom style="thick">
        <color rgb="FFE87B00"/>
      </bottom>
      <diagonal/>
    </border>
    <border>
      <left style="medium">
        <color rgb="FFE87B00"/>
      </left>
      <right/>
      <top style="medium">
        <color rgb="FFE87B00"/>
      </top>
      <bottom/>
      <diagonal/>
    </border>
    <border>
      <left/>
      <right/>
      <top style="medium">
        <color rgb="FFE87B00"/>
      </top>
      <bottom/>
      <diagonal/>
    </border>
    <border>
      <left/>
      <right style="medium">
        <color rgb="FFE87B00"/>
      </right>
      <top style="medium">
        <color rgb="FFE87B00"/>
      </top>
      <bottom/>
      <diagonal/>
    </border>
    <border>
      <left style="medium">
        <color rgb="FFE87B00"/>
      </left>
      <right/>
      <top/>
      <bottom/>
      <diagonal/>
    </border>
    <border>
      <left/>
      <right style="medium">
        <color rgb="FFE87B00"/>
      </right>
      <top/>
      <bottom/>
      <diagonal/>
    </border>
    <border>
      <left style="medium">
        <color rgb="FFE87B00"/>
      </left>
      <right/>
      <top/>
      <bottom style="medium">
        <color rgb="FFE87B00"/>
      </bottom>
      <diagonal/>
    </border>
    <border>
      <left/>
      <right/>
      <top/>
      <bottom style="medium">
        <color rgb="FFE87B00"/>
      </bottom>
      <diagonal/>
    </border>
    <border>
      <left/>
      <right style="medium">
        <color rgb="FFE87B00"/>
      </right>
      <top/>
      <bottom style="medium">
        <color rgb="FFE87B00"/>
      </bottom>
      <diagonal/>
    </border>
    <border>
      <left style="medium">
        <color rgb="FFE87B00"/>
      </left>
      <right style="medium">
        <color rgb="FFE87B00"/>
      </right>
      <top style="medium">
        <color rgb="FFE87B00"/>
      </top>
      <bottom style="medium">
        <color rgb="FFE87B00"/>
      </bottom>
      <diagonal/>
    </border>
    <border>
      <left style="medium">
        <color rgb="FF005877"/>
      </left>
      <right style="medium">
        <color rgb="FF005877"/>
      </right>
      <top style="medium">
        <color rgb="FF005877"/>
      </top>
      <bottom style="medium">
        <color rgb="FF005877"/>
      </bottom>
      <diagonal/>
    </border>
    <border>
      <left/>
      <right style="thick">
        <color rgb="FF005877"/>
      </right>
      <top style="medium">
        <color rgb="FF005877"/>
      </top>
      <bottom/>
      <diagonal/>
    </border>
    <border>
      <left/>
      <right style="thick">
        <color rgb="FF005877"/>
      </right>
      <top/>
      <bottom style="medium">
        <color rgb="FF005877"/>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ck">
        <color rgb="FF005877"/>
      </right>
      <top style="thick">
        <color rgb="FFFFFFFF"/>
      </top>
      <bottom/>
      <diagonal/>
    </border>
    <border>
      <left/>
      <right style="thick">
        <color rgb="FF005877"/>
      </right>
      <top/>
      <bottom style="thick">
        <color rgb="FFFFFFFF"/>
      </bottom>
      <diagonal/>
    </border>
    <border>
      <left style="thick">
        <color rgb="FFFFFFFF"/>
      </left>
      <right style="thick">
        <color rgb="FFFFFFFF"/>
      </right>
      <top style="thick">
        <color rgb="FFFFFFFF"/>
      </top>
      <bottom style="thick">
        <color rgb="FFFFFFFF"/>
      </bottom>
      <diagonal/>
    </border>
    <border>
      <left/>
      <right/>
      <top style="thin">
        <color theme="0"/>
      </top>
      <bottom style="thin">
        <color theme="0"/>
      </bottom>
      <diagonal/>
    </border>
    <border>
      <left style="thick">
        <color rgb="FFFFFFFF"/>
      </left>
      <right/>
      <top/>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theme="0"/>
      </left>
      <right style="thick">
        <color theme="0"/>
      </right>
      <top style="thick">
        <color theme="0"/>
      </top>
      <bottom style="thick">
        <color theme="0"/>
      </bottom>
      <diagonal/>
    </border>
    <border>
      <left style="thick">
        <color theme="0"/>
      </left>
      <right style="thick">
        <color theme="0"/>
      </right>
      <top style="thick">
        <color theme="0"/>
      </top>
      <bottom/>
      <diagonal/>
    </border>
    <border>
      <left style="thin">
        <color theme="0"/>
      </left>
      <right/>
      <top style="thin">
        <color theme="0"/>
      </top>
      <bottom/>
      <diagonal/>
    </border>
  </borders>
  <cellStyleXfs count="2">
    <xf numFmtId="0" fontId="0" fillId="0" borderId="0"/>
    <xf numFmtId="0" fontId="1" fillId="0" borderId="0" applyNumberFormat="0" applyFill="0" applyBorder="0" applyAlignment="0" applyProtection="0"/>
  </cellStyleXfs>
  <cellXfs count="894">
    <xf numFmtId="0" fontId="0" fillId="0" borderId="0" xfId="0"/>
    <xf numFmtId="0" fontId="0" fillId="3" borderId="0" xfId="0" applyFill="1"/>
    <xf numFmtId="0" fontId="13" fillId="0" borderId="0" xfId="0" applyFont="1"/>
    <xf numFmtId="0" fontId="0" fillId="3" borderId="0" xfId="0" applyFill="1" applyAlignment="1">
      <alignment shrinkToFit="1"/>
    </xf>
    <xf numFmtId="0" fontId="0" fillId="3" borderId="0" xfId="0" applyFill="1" applyAlignment="1">
      <alignment horizontal="center" vertical="center"/>
    </xf>
    <xf numFmtId="0" fontId="7" fillId="0" borderId="0" xfId="0" applyFont="1" applyAlignment="1">
      <alignment horizontal="left"/>
    </xf>
    <xf numFmtId="0" fontId="11" fillId="0" borderId="0" xfId="0" applyFont="1" applyAlignment="1">
      <alignment horizontal="left"/>
    </xf>
    <xf numFmtId="0" fontId="8" fillId="0" borderId="0" xfId="0" applyFont="1" applyAlignment="1">
      <alignment horizontal="left"/>
    </xf>
    <xf numFmtId="3" fontId="8" fillId="0" borderId="0" xfId="0" quotePrefix="1" applyNumberFormat="1" applyFont="1" applyAlignment="1">
      <alignment horizontal="left"/>
    </xf>
    <xf numFmtId="0" fontId="16" fillId="0" borderId="0" xfId="0" applyFont="1" applyAlignment="1">
      <alignment horizontal="left"/>
    </xf>
    <xf numFmtId="0" fontId="8" fillId="0" borderId="0" xfId="0" applyFont="1" applyAlignment="1">
      <alignment horizontal="left" vertical="center"/>
    </xf>
    <xf numFmtId="0" fontId="7" fillId="0" borderId="0" xfId="0" applyFont="1" applyAlignment="1">
      <alignment horizontal="left" vertical="center"/>
    </xf>
    <xf numFmtId="0" fontId="4" fillId="5" borderId="0" xfId="0" applyFont="1" applyFill="1" applyAlignment="1">
      <alignment horizontal="center" vertical="center"/>
    </xf>
    <xf numFmtId="0" fontId="5" fillId="0" borderId="0" xfId="0" applyFont="1" applyAlignment="1">
      <alignment horizontal="left" vertical="center"/>
    </xf>
    <xf numFmtId="0" fontId="0" fillId="4" borderId="0" xfId="0" applyFill="1" applyAlignment="1">
      <alignment horizontal="center" vertical="center"/>
    </xf>
    <xf numFmtId="0" fontId="0" fillId="0" borderId="0" xfId="0" applyAlignment="1">
      <alignment horizontal="left"/>
    </xf>
    <xf numFmtId="0" fontId="0" fillId="0" borderId="0" xfId="0" applyAlignment="1">
      <alignment horizontal="left" vertical="center"/>
    </xf>
    <xf numFmtId="0" fontId="0" fillId="0" borderId="0" xfId="0" applyAlignment="1">
      <alignment vertical="top"/>
    </xf>
    <xf numFmtId="0" fontId="0" fillId="3" borderId="0" xfId="0" applyFill="1" applyProtection="1">
      <protection locked="0"/>
    </xf>
    <xf numFmtId="0" fontId="0" fillId="17" borderId="0" xfId="0" applyFill="1"/>
    <xf numFmtId="0" fontId="14" fillId="17" borderId="4" xfId="0" applyFont="1" applyFill="1" applyBorder="1"/>
    <xf numFmtId="0" fontId="14" fillId="17" borderId="5" xfId="0" applyFont="1" applyFill="1" applyBorder="1" applyAlignment="1">
      <alignment vertical="center"/>
    </xf>
    <xf numFmtId="0" fontId="9" fillId="17" borderId="4" xfId="0" applyFont="1" applyFill="1" applyBorder="1"/>
    <xf numFmtId="0" fontId="9" fillId="17" borderId="5" xfId="0" applyFont="1" applyFill="1" applyBorder="1" applyAlignment="1">
      <alignment vertical="center"/>
    </xf>
    <xf numFmtId="0" fontId="9" fillId="17" borderId="7" xfId="0" applyFont="1" applyFill="1" applyBorder="1" applyAlignment="1">
      <alignment vertical="center"/>
    </xf>
    <xf numFmtId="0" fontId="23" fillId="17" borderId="4" xfId="0" applyFont="1" applyFill="1" applyBorder="1"/>
    <xf numFmtId="0" fontId="23" fillId="17" borderId="5" xfId="0" applyFont="1" applyFill="1" applyBorder="1" applyAlignment="1">
      <alignment vertical="center"/>
    </xf>
    <xf numFmtId="0" fontId="27" fillId="3" borderId="0" xfId="0" applyFont="1" applyFill="1"/>
    <xf numFmtId="0" fontId="4" fillId="5" borderId="27" xfId="0" applyFont="1" applyFill="1" applyBorder="1" applyAlignment="1" applyProtection="1">
      <alignment horizontal="center" vertical="center"/>
      <protection locked="0"/>
    </xf>
    <xf numFmtId="0" fontId="17" fillId="2" borderId="0" xfId="0" applyFont="1" applyFill="1" applyAlignment="1" applyProtection="1">
      <alignment horizontal="center" vertical="center"/>
      <protection locked="0"/>
    </xf>
    <xf numFmtId="0" fontId="15" fillId="4" borderId="0" xfId="0" applyFont="1" applyFill="1" applyAlignment="1" applyProtection="1">
      <alignment horizontal="center" vertical="center"/>
      <protection locked="0"/>
    </xf>
    <xf numFmtId="0" fontId="17" fillId="2" borderId="0" xfId="0" applyFont="1" applyFill="1" applyAlignment="1" applyProtection="1">
      <alignment horizontal="left" vertical="center" wrapText="1"/>
      <protection locked="0"/>
    </xf>
    <xf numFmtId="0" fontId="29" fillId="2" borderId="0" xfId="0" applyFont="1" applyFill="1" applyAlignment="1" applyProtection="1">
      <alignment horizontal="center" vertical="center"/>
      <protection locked="0"/>
    </xf>
    <xf numFmtId="0" fontId="30" fillId="4" borderId="0" xfId="0" applyFont="1" applyFill="1" applyAlignment="1" applyProtection="1">
      <alignment horizontal="center" vertical="center"/>
      <protection locked="0"/>
    </xf>
    <xf numFmtId="0" fontId="30" fillId="3" borderId="0" xfId="0" applyFont="1" applyFill="1" applyAlignment="1" applyProtection="1">
      <alignment horizontal="left" vertical="center"/>
      <protection locked="0"/>
    </xf>
    <xf numFmtId="0" fontId="30" fillId="6" borderId="0" xfId="0" applyFont="1" applyFill="1" applyAlignment="1" applyProtection="1">
      <alignment horizontal="left" vertical="center"/>
      <protection locked="0"/>
    </xf>
    <xf numFmtId="0" fontId="30" fillId="8" borderId="0" xfId="0" applyFont="1" applyFill="1" applyAlignment="1" applyProtection="1">
      <alignment horizontal="left" vertical="center"/>
      <protection locked="0"/>
    </xf>
    <xf numFmtId="0" fontId="30" fillId="9" borderId="0" xfId="0" applyFont="1" applyFill="1" applyAlignment="1" applyProtection="1">
      <alignment horizontal="left" vertical="center"/>
      <protection locked="0"/>
    </xf>
    <xf numFmtId="0" fontId="30" fillId="10" borderId="0" xfId="0" applyFont="1" applyFill="1" applyAlignment="1" applyProtection="1">
      <alignment horizontal="left" vertical="center"/>
      <protection locked="0"/>
    </xf>
    <xf numFmtId="0" fontId="30" fillId="11" borderId="0" xfId="0" applyFont="1" applyFill="1" applyAlignment="1" applyProtection="1">
      <alignment horizontal="left" vertical="center"/>
      <protection locked="0"/>
    </xf>
    <xf numFmtId="0" fontId="30" fillId="12" borderId="0" xfId="0" applyFont="1" applyFill="1" applyAlignment="1" applyProtection="1">
      <alignment horizontal="left" vertical="center"/>
      <protection locked="0"/>
    </xf>
    <xf numFmtId="0" fontId="30" fillId="13" borderId="0" xfId="0" applyFont="1" applyFill="1" applyAlignment="1" applyProtection="1">
      <alignment horizontal="left" vertical="center"/>
      <protection locked="0"/>
    </xf>
    <xf numFmtId="0" fontId="30" fillId="14" borderId="0" xfId="0" applyFont="1" applyFill="1" applyAlignment="1" applyProtection="1">
      <alignment horizontal="left" vertical="center"/>
      <protection locked="0"/>
    </xf>
    <xf numFmtId="0" fontId="30" fillId="7" borderId="0" xfId="0" applyFont="1" applyFill="1" applyAlignment="1" applyProtection="1">
      <alignment horizontal="left" vertical="center"/>
      <protection locked="0"/>
    </xf>
    <xf numFmtId="0" fontId="30" fillId="15" borderId="0" xfId="0" applyFont="1" applyFill="1" applyAlignment="1" applyProtection="1">
      <alignment horizontal="left" vertical="center"/>
      <protection locked="0"/>
    </xf>
    <xf numFmtId="0" fontId="30" fillId="6" borderId="0" xfId="0" applyFont="1" applyFill="1" applyAlignment="1" applyProtection="1">
      <alignment horizontal="left" vertical="center" wrapText="1"/>
      <protection locked="0"/>
    </xf>
    <xf numFmtId="0" fontId="30" fillId="8" borderId="0" xfId="0" applyFont="1" applyFill="1" applyAlignment="1" applyProtection="1">
      <alignment horizontal="left" vertical="center" wrapText="1"/>
      <protection locked="0"/>
    </xf>
    <xf numFmtId="0" fontId="30" fillId="9" borderId="0" xfId="0" applyFont="1" applyFill="1" applyAlignment="1" applyProtection="1">
      <alignment horizontal="left" vertical="center" wrapText="1"/>
      <protection locked="0"/>
    </xf>
    <xf numFmtId="0" fontId="30" fillId="10" borderId="0" xfId="0" applyFont="1" applyFill="1" applyAlignment="1" applyProtection="1">
      <alignment horizontal="left" vertical="center" wrapText="1"/>
      <protection locked="0"/>
    </xf>
    <xf numFmtId="0" fontId="30" fillId="11" borderId="0" xfId="0" applyFont="1" applyFill="1" applyAlignment="1" applyProtection="1">
      <alignment horizontal="left" vertical="center" wrapText="1"/>
      <protection locked="0"/>
    </xf>
    <xf numFmtId="0" fontId="30" fillId="12" borderId="0" xfId="0" applyFont="1" applyFill="1" applyAlignment="1" applyProtection="1">
      <alignment horizontal="left" vertical="center" wrapText="1"/>
      <protection locked="0"/>
    </xf>
    <xf numFmtId="0" fontId="5" fillId="4" borderId="0" xfId="0" applyFont="1" applyFill="1" applyAlignment="1" applyProtection="1">
      <alignment horizontal="center" vertical="center"/>
      <protection locked="0"/>
    </xf>
    <xf numFmtId="0" fontId="0" fillId="2" borderId="2" xfId="0" applyFill="1" applyBorder="1"/>
    <xf numFmtId="0" fontId="0" fillId="2" borderId="3" xfId="0" applyFill="1" applyBorder="1"/>
    <xf numFmtId="0" fontId="0" fillId="17" borderId="5" xfId="0" applyFill="1" applyBorder="1"/>
    <xf numFmtId="0" fontId="0" fillId="17" borderId="7" xfId="0" applyFill="1" applyBorder="1"/>
    <xf numFmtId="0" fontId="34" fillId="2" borderId="0" xfId="1" applyFont="1" applyFill="1" applyBorder="1" applyAlignment="1">
      <alignment horizontal="center" vertical="center" wrapText="1" shrinkToFit="1"/>
    </xf>
    <xf numFmtId="0" fontId="34" fillId="2" borderId="0" xfId="1" applyFont="1" applyFill="1" applyBorder="1" applyAlignment="1">
      <alignment horizontal="center" vertical="center" shrinkToFit="1"/>
    </xf>
    <xf numFmtId="0" fontId="34" fillId="2" borderId="0" xfId="1" applyFont="1" applyFill="1" applyBorder="1" applyAlignment="1">
      <alignment horizontal="center" vertical="center" wrapText="1"/>
    </xf>
    <xf numFmtId="0" fontId="34" fillId="2" borderId="0" xfId="1" applyFont="1" applyFill="1" applyBorder="1" applyAlignment="1">
      <alignment horizontal="center" vertical="center"/>
    </xf>
    <xf numFmtId="0" fontId="24" fillId="2" borderId="5" xfId="1" applyFont="1" applyFill="1" applyBorder="1" applyAlignment="1">
      <alignment vertical="center"/>
    </xf>
    <xf numFmtId="0" fontId="9" fillId="0" borderId="0" xfId="0" applyFont="1" applyAlignment="1" applyProtection="1">
      <alignment vertical="center"/>
      <protection locked="0"/>
    </xf>
    <xf numFmtId="0" fontId="15" fillId="3" borderId="0" xfId="0" applyFont="1" applyFill="1" applyAlignment="1">
      <alignment vertical="center" wrapText="1"/>
    </xf>
    <xf numFmtId="0" fontId="2" fillId="0" borderId="17" xfId="0" applyFont="1" applyBorder="1" applyAlignment="1">
      <alignment horizontal="center" vertical="center"/>
    </xf>
    <xf numFmtId="0" fontId="37" fillId="0" borderId="0" xfId="0" applyFont="1"/>
    <xf numFmtId="0" fontId="6" fillId="3" borderId="0" xfId="0" applyFont="1" applyFill="1"/>
    <xf numFmtId="0" fontId="4" fillId="2" borderId="0" xfId="0" applyFont="1" applyFill="1" applyAlignment="1">
      <alignment horizontal="left" vertical="center" wrapText="1"/>
    </xf>
    <xf numFmtId="0" fontId="11" fillId="5" borderId="0" xfId="0" applyFont="1" applyFill="1" applyAlignment="1">
      <alignment vertical="center"/>
    </xf>
    <xf numFmtId="0" fontId="11" fillId="5" borderId="0" xfId="0" applyFont="1" applyFill="1" applyAlignment="1">
      <alignment horizontal="left" vertical="center" indent="1"/>
    </xf>
    <xf numFmtId="0" fontId="33" fillId="2" borderId="5" xfId="1" applyFont="1" applyFill="1" applyBorder="1" applyAlignment="1">
      <alignment vertical="center"/>
    </xf>
    <xf numFmtId="0" fontId="15" fillId="6" borderId="0" xfId="0" applyFont="1" applyFill="1" applyAlignment="1">
      <alignment horizontal="center" vertical="center" wrapText="1"/>
    </xf>
    <xf numFmtId="0" fontId="15" fillId="8" borderId="0" xfId="0" applyFont="1" applyFill="1" applyAlignment="1">
      <alignment horizontal="center" vertical="center" wrapText="1"/>
    </xf>
    <xf numFmtId="0" fontId="15" fillId="9" borderId="0" xfId="0" applyFont="1" applyFill="1" applyAlignment="1">
      <alignment horizontal="center" vertical="center" wrapText="1"/>
    </xf>
    <xf numFmtId="0" fontId="15" fillId="10" borderId="0" xfId="0" applyFont="1" applyFill="1" applyAlignment="1">
      <alignment horizontal="center" vertical="center" wrapText="1"/>
    </xf>
    <xf numFmtId="0" fontId="15" fillId="11" borderId="0" xfId="0" applyFont="1" applyFill="1" applyAlignment="1">
      <alignment horizontal="center" vertical="center" wrapText="1"/>
    </xf>
    <xf numFmtId="0" fontId="15" fillId="12" borderId="0" xfId="0" applyFont="1" applyFill="1" applyAlignment="1">
      <alignment horizontal="center" vertical="center" wrapText="1"/>
    </xf>
    <xf numFmtId="0" fontId="7" fillId="0" borderId="0" xfId="0" applyFont="1" applyAlignment="1">
      <alignment vertical="top"/>
    </xf>
    <xf numFmtId="0" fontId="0" fillId="0" borderId="0" xfId="0" applyProtection="1">
      <protection locked="0"/>
    </xf>
    <xf numFmtId="0" fontId="23" fillId="17" borderId="7" xfId="0" applyFont="1" applyFill="1" applyBorder="1" applyAlignment="1">
      <alignment vertical="center"/>
    </xf>
    <xf numFmtId="0" fontId="15" fillId="8" borderId="0" xfId="0" applyFont="1" applyFill="1" applyAlignment="1" applyProtection="1">
      <alignment horizontal="center" vertical="center" wrapText="1"/>
      <protection locked="0"/>
    </xf>
    <xf numFmtId="0" fontId="15" fillId="16" borderId="0" xfId="0" applyFont="1" applyFill="1" applyAlignment="1">
      <alignment horizontal="center" vertical="center"/>
    </xf>
    <xf numFmtId="0" fontId="32" fillId="17" borderId="5" xfId="0" applyFont="1" applyFill="1" applyBorder="1" applyAlignment="1">
      <alignment vertical="center"/>
    </xf>
    <xf numFmtId="0" fontId="15" fillId="6" borderId="0" xfId="0" applyFont="1" applyFill="1" applyAlignment="1" applyProtection="1">
      <alignment horizontal="center" vertical="center" wrapText="1"/>
      <protection locked="0"/>
    </xf>
    <xf numFmtId="0" fontId="15" fillId="9" borderId="0" xfId="0" applyFont="1" applyFill="1" applyAlignment="1" applyProtection="1">
      <alignment horizontal="center" vertical="center" wrapText="1"/>
      <protection locked="0"/>
    </xf>
    <xf numFmtId="0" fontId="15" fillId="10" borderId="0" xfId="0" applyFont="1" applyFill="1" applyAlignment="1" applyProtection="1">
      <alignment horizontal="center" vertical="center" wrapText="1"/>
      <protection locked="0"/>
    </xf>
    <xf numFmtId="0" fontId="15" fillId="11" borderId="0" xfId="0" applyFont="1" applyFill="1" applyAlignment="1" applyProtection="1">
      <alignment horizontal="center" vertical="center" wrapText="1"/>
      <protection locked="0"/>
    </xf>
    <xf numFmtId="0" fontId="15" fillId="12" borderId="0" xfId="0" applyFont="1" applyFill="1" applyAlignment="1" applyProtection="1">
      <alignment horizontal="center" vertical="center" wrapText="1"/>
      <protection locked="0"/>
    </xf>
    <xf numFmtId="0" fontId="0" fillId="3" borderId="40" xfId="0" applyFill="1" applyBorder="1"/>
    <xf numFmtId="0" fontId="0" fillId="3" borderId="12" xfId="0" applyFill="1" applyBorder="1"/>
    <xf numFmtId="0" fontId="0" fillId="3" borderId="13" xfId="0" applyFill="1" applyBorder="1"/>
    <xf numFmtId="0" fontId="0" fillId="3" borderId="41" xfId="0" applyFill="1" applyBorder="1"/>
    <xf numFmtId="0" fontId="0" fillId="3" borderId="14" xfId="0" applyFill="1" applyBorder="1"/>
    <xf numFmtId="0" fontId="0" fillId="3" borderId="18" xfId="0" quotePrefix="1" applyFill="1" applyBorder="1" applyAlignment="1">
      <alignment horizontal="center" vertical="center"/>
    </xf>
    <xf numFmtId="0" fontId="0" fillId="3" borderId="19" xfId="0" quotePrefix="1" applyFill="1" applyBorder="1" applyAlignment="1">
      <alignment horizontal="center" vertical="center"/>
    </xf>
    <xf numFmtId="0" fontId="0" fillId="3" borderId="20" xfId="0" quotePrefix="1" applyFill="1" applyBorder="1" applyAlignment="1">
      <alignment horizontal="center" vertical="center"/>
    </xf>
    <xf numFmtId="0" fontId="0" fillId="3" borderId="0" xfId="0" applyFill="1" applyAlignment="1">
      <alignment horizontal="center"/>
    </xf>
    <xf numFmtId="0" fontId="0" fillId="3" borderId="40" xfId="0" applyFill="1" applyBorder="1" applyAlignment="1">
      <alignment horizont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3" borderId="0" xfId="0" applyFill="1" applyAlignment="1">
      <alignment horizontal="right"/>
    </xf>
    <xf numFmtId="0" fontId="0" fillId="3" borderId="41" xfId="0" applyFill="1" applyBorder="1" applyAlignment="1">
      <alignment horizontal="center"/>
    </xf>
    <xf numFmtId="0" fontId="0" fillId="3" borderId="20" xfId="0" applyFill="1" applyBorder="1" applyAlignment="1">
      <alignment horizontal="center" vertical="center"/>
    </xf>
    <xf numFmtId="0" fontId="0" fillId="3" borderId="0" xfId="0" quotePrefix="1" applyFill="1" applyAlignment="1">
      <alignment horizontal="center" vertical="center"/>
    </xf>
    <xf numFmtId="0" fontId="0" fillId="3" borderId="0" xfId="0" applyFill="1" applyAlignment="1">
      <alignment horizontal="right" vertical="center"/>
    </xf>
    <xf numFmtId="0" fontId="0" fillId="3" borderId="0" xfId="0" quotePrefix="1" applyFill="1"/>
    <xf numFmtId="4" fontId="8" fillId="0" borderId="0" xfId="0" quotePrefix="1" applyNumberFormat="1" applyFont="1" applyAlignment="1">
      <alignment horizontal="left"/>
    </xf>
    <xf numFmtId="0" fontId="0" fillId="3" borderId="40" xfId="0" applyFill="1" applyBorder="1" applyAlignment="1">
      <alignment horizontal="left"/>
    </xf>
    <xf numFmtId="0" fontId="0" fillId="3" borderId="0" xfId="0" applyFill="1" applyAlignment="1">
      <alignment horizontal="left"/>
    </xf>
    <xf numFmtId="0" fontId="0" fillId="3" borderId="41" xfId="0" applyFill="1" applyBorder="1" applyAlignment="1">
      <alignment horizontal="left"/>
    </xf>
    <xf numFmtId="0" fontId="17" fillId="2" borderId="0" xfId="0" applyFont="1" applyFill="1" applyAlignment="1" applyProtection="1">
      <alignment vertical="center" wrapText="1"/>
      <protection locked="0"/>
    </xf>
    <xf numFmtId="0" fontId="0" fillId="2" borderId="0" xfId="0" applyFill="1" applyAlignment="1">
      <alignment vertical="center"/>
    </xf>
    <xf numFmtId="0" fontId="0" fillId="0" borderId="0" xfId="0" applyAlignment="1">
      <alignment vertical="center"/>
    </xf>
    <xf numFmtId="0" fontId="44" fillId="0" borderId="0" xfId="0" applyFont="1" applyAlignment="1">
      <alignment horizontal="center" vertical="center"/>
    </xf>
    <xf numFmtId="0" fontId="6" fillId="0" borderId="0" xfId="0" applyFont="1" applyAlignment="1">
      <alignment vertical="center"/>
    </xf>
    <xf numFmtId="0" fontId="37" fillId="0" borderId="0" xfId="0" applyFont="1" applyAlignment="1">
      <alignment vertical="center"/>
    </xf>
    <xf numFmtId="0" fontId="0" fillId="3" borderId="0" xfId="0" applyFill="1" applyAlignment="1" applyProtection="1">
      <alignment horizontal="center" vertical="center" shrinkToFit="1"/>
      <protection locked="0"/>
    </xf>
    <xf numFmtId="0" fontId="0" fillId="3" borderId="0" xfId="0" applyFill="1" applyAlignment="1" applyProtection="1">
      <alignment shrinkToFit="1"/>
      <protection locked="0"/>
    </xf>
    <xf numFmtId="0" fontId="0" fillId="3" borderId="0" xfId="0" applyFill="1" applyAlignment="1" applyProtection="1">
      <alignment shrinkToFit="1"/>
      <protection locked="0" hidden="1"/>
    </xf>
    <xf numFmtId="0" fontId="28" fillId="5" borderId="0" xfId="1" applyFont="1" applyFill="1" applyBorder="1" applyAlignment="1">
      <alignment horizontal="center" vertical="center" wrapText="1"/>
    </xf>
    <xf numFmtId="0" fontId="21" fillId="17" borderId="6" xfId="0" applyFont="1" applyFill="1" applyBorder="1" applyAlignment="1">
      <alignment horizontal="left" vertical="center"/>
    </xf>
    <xf numFmtId="0" fontId="20" fillId="5" borderId="0" xfId="0" applyFont="1" applyFill="1" applyAlignment="1">
      <alignment vertical="center"/>
    </xf>
    <xf numFmtId="0" fontId="20" fillId="5" borderId="0" xfId="0" applyFont="1" applyFill="1" applyAlignment="1">
      <alignment horizontal="left"/>
    </xf>
    <xf numFmtId="0" fontId="28" fillId="5" borderId="43" xfId="0" applyFont="1" applyFill="1" applyBorder="1" applyAlignment="1">
      <alignment horizontal="center" vertical="center" wrapText="1"/>
    </xf>
    <xf numFmtId="0" fontId="10" fillId="0" borderId="0" xfId="0" applyFont="1" applyAlignment="1">
      <alignment horizontal="left" vertical="top" wrapText="1"/>
    </xf>
    <xf numFmtId="0" fontId="2" fillId="0" borderId="0" xfId="0" applyFont="1" applyAlignment="1">
      <alignment horizontal="right" vertical="top" indent="1"/>
    </xf>
    <xf numFmtId="0" fontId="4" fillId="5" borderId="0" xfId="0" applyFont="1" applyFill="1"/>
    <xf numFmtId="0" fontId="25" fillId="17" borderId="4" xfId="0" applyFont="1" applyFill="1" applyBorder="1" applyAlignment="1">
      <alignment horizontal="right" vertical="center"/>
    </xf>
    <xf numFmtId="0" fontId="2" fillId="16" borderId="57" xfId="0" applyFont="1" applyFill="1" applyBorder="1" applyAlignment="1">
      <alignment horizontal="center" vertical="center" shrinkToFit="1"/>
    </xf>
    <xf numFmtId="0" fontId="0" fillId="3" borderId="0" xfId="0" applyFill="1" applyAlignment="1">
      <alignment horizontal="center" shrinkToFit="1"/>
    </xf>
    <xf numFmtId="0" fontId="7" fillId="0" borderId="0" xfId="0" applyFont="1" applyAlignment="1">
      <alignment vertical="center" shrinkToFit="1"/>
    </xf>
    <xf numFmtId="0" fontId="21" fillId="17" borderId="7" xfId="0" applyFont="1" applyFill="1" applyBorder="1" applyAlignment="1">
      <alignment horizontal="left" vertical="center"/>
    </xf>
    <xf numFmtId="0" fontId="0" fillId="0" borderId="0" xfId="0" applyAlignment="1">
      <alignment horizontal="center" vertical="center"/>
    </xf>
    <xf numFmtId="0" fontId="15" fillId="16" borderId="7" xfId="0" applyFont="1" applyFill="1" applyBorder="1" applyAlignment="1">
      <alignment horizontal="center" vertical="center"/>
    </xf>
    <xf numFmtId="0" fontId="15" fillId="16" borderId="7" xfId="0" applyFont="1" applyFill="1" applyBorder="1" applyAlignment="1">
      <alignment horizontal="center" vertical="center" wrapText="1"/>
    </xf>
    <xf numFmtId="0" fontId="17" fillId="2" borderId="7" xfId="0" applyFont="1" applyFill="1" applyBorder="1" applyAlignment="1" applyProtection="1">
      <alignment horizontal="center" vertical="center"/>
      <protection locked="0"/>
    </xf>
    <xf numFmtId="0" fontId="15" fillId="4" borderId="7" xfId="0" applyFont="1" applyFill="1" applyBorder="1" applyAlignment="1" applyProtection="1">
      <alignment horizontal="center" vertical="center"/>
      <protection locked="0"/>
    </xf>
    <xf numFmtId="0" fontId="29" fillId="2" borderId="7" xfId="0" applyFont="1" applyFill="1" applyBorder="1" applyAlignment="1" applyProtection="1">
      <alignment horizontal="center" vertical="center"/>
      <protection locked="0"/>
    </xf>
    <xf numFmtId="0" fontId="30" fillId="4" borderId="7" xfId="0" applyFont="1" applyFill="1" applyBorder="1" applyAlignment="1" applyProtection="1">
      <alignment horizontal="center" vertical="center"/>
      <protection locked="0"/>
    </xf>
    <xf numFmtId="0" fontId="21" fillId="16" borderId="7" xfId="0" applyFont="1" applyFill="1" applyBorder="1" applyAlignment="1">
      <alignment horizontal="center" vertical="center" textRotation="90"/>
    </xf>
    <xf numFmtId="0" fontId="15" fillId="16" borderId="0" xfId="0" applyFont="1" applyFill="1" applyAlignment="1">
      <alignment horizontal="left" vertical="center" wrapText="1"/>
    </xf>
    <xf numFmtId="0" fontId="15" fillId="16" borderId="7" xfId="0" applyFont="1" applyFill="1" applyBorder="1" applyAlignment="1">
      <alignment horizontal="left" vertical="center" wrapText="1"/>
    </xf>
    <xf numFmtId="0" fontId="28" fillId="2" borderId="7" xfId="0" applyFont="1" applyFill="1" applyBorder="1" applyAlignment="1" applyProtection="1">
      <alignment horizontal="center" vertical="center"/>
      <protection locked="0"/>
    </xf>
    <xf numFmtId="0" fontId="21" fillId="4" borderId="7" xfId="0" applyFont="1" applyFill="1" applyBorder="1" applyAlignment="1" applyProtection="1">
      <alignment horizontal="center" vertical="center"/>
      <protection locked="0"/>
    </xf>
    <xf numFmtId="0" fontId="17" fillId="2" borderId="7" xfId="0" applyFont="1" applyFill="1" applyBorder="1" applyAlignment="1">
      <alignment horizontal="left" vertical="center" wrapText="1"/>
    </xf>
    <xf numFmtId="0" fontId="4" fillId="0" borderId="0" xfId="0" applyFont="1" applyAlignment="1">
      <alignment horizontal="right" vertical="top" indent="1"/>
    </xf>
    <xf numFmtId="0" fontId="15" fillId="3" borderId="7" xfId="0" applyFont="1" applyFill="1" applyBorder="1" applyAlignment="1">
      <alignment horizontal="left" vertical="center"/>
    </xf>
    <xf numFmtId="0" fontId="15" fillId="13" borderId="7" xfId="0" applyFont="1" applyFill="1" applyBorder="1" applyAlignment="1">
      <alignment horizontal="left" vertical="center"/>
    </xf>
    <xf numFmtId="0" fontId="15" fillId="14" borderId="7" xfId="0" applyFont="1" applyFill="1" applyBorder="1" applyAlignment="1">
      <alignment horizontal="left" vertical="center"/>
    </xf>
    <xf numFmtId="0" fontId="15" fillId="7" borderId="7" xfId="0" applyFont="1" applyFill="1" applyBorder="1" applyAlignment="1">
      <alignment horizontal="left" vertical="center"/>
    </xf>
    <xf numFmtId="0" fontId="15" fillId="15" borderId="7" xfId="0" applyFont="1" applyFill="1" applyBorder="1" applyAlignment="1">
      <alignment horizontal="left" vertical="center"/>
    </xf>
    <xf numFmtId="0" fontId="15" fillId="9" borderId="7" xfId="0" applyFont="1" applyFill="1" applyBorder="1" applyAlignment="1">
      <alignment horizontal="left" vertical="center"/>
    </xf>
    <xf numFmtId="0" fontId="28" fillId="2" borderId="7" xfId="0" applyFont="1" applyFill="1" applyBorder="1" applyAlignment="1">
      <alignment horizontal="center" vertical="center" textRotation="90"/>
    </xf>
    <xf numFmtId="0" fontId="2" fillId="6" borderId="7"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8" borderId="7" xfId="0" applyFont="1" applyFill="1" applyBorder="1" applyAlignment="1">
      <alignment horizontal="center" vertical="center" wrapText="1"/>
    </xf>
    <xf numFmtId="0" fontId="2" fillId="8" borderId="7" xfId="0" applyFont="1" applyFill="1" applyBorder="1" applyAlignment="1">
      <alignment horizontal="center" vertical="center"/>
    </xf>
    <xf numFmtId="0" fontId="2" fillId="10" borderId="7" xfId="0" applyFont="1" applyFill="1" applyBorder="1" applyAlignment="1">
      <alignment horizontal="center" vertical="center" wrapText="1"/>
    </xf>
    <xf numFmtId="0" fontId="2" fillId="10" borderId="7" xfId="0" applyFont="1" applyFill="1" applyBorder="1" applyAlignment="1">
      <alignment horizontal="center" vertical="center"/>
    </xf>
    <xf numFmtId="0" fontId="2" fillId="11" borderId="7" xfId="0" applyFont="1" applyFill="1" applyBorder="1" applyAlignment="1">
      <alignment horizontal="center" vertical="center" wrapText="1"/>
    </xf>
    <xf numFmtId="0" fontId="2" fillId="11" borderId="7" xfId="0" applyFont="1" applyFill="1" applyBorder="1" applyAlignment="1">
      <alignment horizontal="center" vertical="center"/>
    </xf>
    <xf numFmtId="0" fontId="2" fillId="12" borderId="7" xfId="0" applyFont="1" applyFill="1" applyBorder="1" applyAlignment="1">
      <alignment horizontal="center" vertical="center" wrapText="1"/>
    </xf>
    <xf numFmtId="0" fontId="2" fillId="12" borderId="7" xfId="0" applyFont="1" applyFill="1" applyBorder="1" applyAlignment="1">
      <alignment horizontal="center" vertical="center"/>
    </xf>
    <xf numFmtId="0" fontId="15" fillId="6" borderId="7" xfId="0" applyFont="1" applyFill="1" applyBorder="1" applyAlignment="1">
      <alignment horizontal="left" vertical="center"/>
    </xf>
    <xf numFmtId="0" fontId="15" fillId="8" borderId="7" xfId="0" applyFont="1" applyFill="1" applyBorder="1" applyAlignment="1">
      <alignment horizontal="left" vertical="center"/>
    </xf>
    <xf numFmtId="0" fontId="15" fillId="10"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12" borderId="7" xfId="0" applyFont="1" applyFill="1" applyBorder="1" applyAlignment="1">
      <alignment horizontal="left" vertical="center"/>
    </xf>
    <xf numFmtId="0" fontId="15" fillId="3" borderId="0" xfId="0" applyFont="1" applyFill="1" applyAlignment="1">
      <alignment horizontal="left" vertical="center"/>
    </xf>
    <xf numFmtId="0" fontId="17" fillId="2" borderId="0" xfId="0" applyFont="1" applyFill="1" applyAlignment="1">
      <alignment vertical="center" wrapText="1"/>
    </xf>
    <xf numFmtId="0" fontId="17" fillId="21" borderId="0" xfId="0" applyFont="1" applyFill="1" applyAlignment="1">
      <alignment horizontal="center" vertical="center" wrapText="1"/>
    </xf>
    <xf numFmtId="0" fontId="15" fillId="10" borderId="0" xfId="0" applyFont="1" applyFill="1" applyAlignment="1">
      <alignment horizontal="left" vertical="center"/>
    </xf>
    <xf numFmtId="0" fontId="15" fillId="11" borderId="0" xfId="0" applyFont="1" applyFill="1" applyAlignment="1">
      <alignment horizontal="left" vertical="center"/>
    </xf>
    <xf numFmtId="0" fontId="15" fillId="12" borderId="0" xfId="0" applyFont="1" applyFill="1" applyAlignment="1">
      <alignment horizontal="left" vertical="center"/>
    </xf>
    <xf numFmtId="0" fontId="15" fillId="6" borderId="0" xfId="0" applyFont="1" applyFill="1" applyAlignment="1">
      <alignment horizontal="left" vertical="center"/>
    </xf>
    <xf numFmtId="0" fontId="15" fillId="8" borderId="0" xfId="0" applyFont="1" applyFill="1" applyAlignment="1">
      <alignment horizontal="left" vertical="center"/>
    </xf>
    <xf numFmtId="0" fontId="15" fillId="9" borderId="0" xfId="0" applyFont="1" applyFill="1" applyAlignment="1">
      <alignment horizontal="left" vertical="center"/>
    </xf>
    <xf numFmtId="0" fontId="15" fillId="13" borderId="0" xfId="0" applyFont="1" applyFill="1" applyAlignment="1">
      <alignment horizontal="left" vertical="center"/>
    </xf>
    <xf numFmtId="0" fontId="15" fillId="14" borderId="0" xfId="0" applyFont="1" applyFill="1" applyAlignment="1">
      <alignment horizontal="left" vertical="center"/>
    </xf>
    <xf numFmtId="0" fontId="15" fillId="15" borderId="0" xfId="0" applyFont="1" applyFill="1" applyAlignment="1">
      <alignment horizontal="left" vertical="center"/>
    </xf>
    <xf numFmtId="0" fontId="4" fillId="20" borderId="58" xfId="0" applyFont="1" applyFill="1" applyBorder="1" applyAlignment="1">
      <alignment vertical="top" shrinkToFit="1"/>
    </xf>
    <xf numFmtId="0" fontId="30" fillId="6" borderId="0" xfId="0" applyFont="1" applyFill="1" applyAlignment="1" applyProtection="1">
      <alignment horizontal="center" vertical="center" wrapText="1"/>
      <protection locked="0"/>
    </xf>
    <xf numFmtId="0" fontId="30" fillId="8" borderId="0" xfId="0" applyFont="1" applyFill="1" applyAlignment="1" applyProtection="1">
      <alignment horizontal="center" vertical="center" wrapText="1"/>
      <protection locked="0"/>
    </xf>
    <xf numFmtId="0" fontId="30" fillId="10" borderId="0" xfId="0" applyFont="1" applyFill="1" applyAlignment="1" applyProtection="1">
      <alignment horizontal="center" vertical="center" wrapText="1"/>
      <protection locked="0"/>
    </xf>
    <xf numFmtId="0" fontId="30" fillId="11" borderId="0" xfId="0" applyFont="1" applyFill="1" applyAlignment="1" applyProtection="1">
      <alignment horizontal="center" vertical="center" wrapText="1"/>
      <protection locked="0"/>
    </xf>
    <xf numFmtId="0" fontId="30" fillId="12" borderId="0" xfId="0" applyFont="1" applyFill="1" applyAlignment="1" applyProtection="1">
      <alignment horizontal="center" vertical="center" wrapText="1"/>
      <protection locked="0"/>
    </xf>
    <xf numFmtId="0" fontId="29" fillId="2" borderId="0" xfId="0" applyFont="1" applyFill="1" applyAlignment="1" applyProtection="1">
      <alignment horizontal="left" vertical="center" wrapText="1"/>
      <protection locked="0"/>
    </xf>
    <xf numFmtId="0" fontId="6" fillId="0" borderId="0" xfId="0" applyFont="1" applyAlignment="1">
      <alignment horizontal="right" vertical="top" indent="1"/>
    </xf>
    <xf numFmtId="0" fontId="30" fillId="0" borderId="0" xfId="0" applyFont="1" applyAlignment="1">
      <alignment horizontal="center" vertical="center"/>
    </xf>
    <xf numFmtId="0" fontId="30" fillId="6" borderId="0" xfId="0" applyFont="1" applyFill="1" applyAlignment="1" applyProtection="1">
      <alignment horizontal="center" vertical="center"/>
      <protection locked="0"/>
    </xf>
    <xf numFmtId="0" fontId="15" fillId="0" borderId="0" xfId="0" applyFont="1" applyAlignment="1">
      <alignment horizontal="right" vertical="top" indent="1"/>
    </xf>
    <xf numFmtId="0" fontId="15" fillId="0" borderId="0" xfId="0" applyFont="1" applyAlignment="1">
      <alignment horizontal="center" vertical="center"/>
    </xf>
    <xf numFmtId="0" fontId="17" fillId="5" borderId="0" xfId="0" applyFont="1" applyFill="1" applyAlignment="1">
      <alignment horizontal="center" vertical="center"/>
    </xf>
    <xf numFmtId="0" fontId="50" fillId="0" borderId="0" xfId="0" applyFont="1" applyAlignment="1">
      <alignment vertical="center"/>
    </xf>
    <xf numFmtId="0" fontId="30" fillId="8" borderId="0" xfId="0" applyFont="1" applyFill="1" applyAlignment="1" applyProtection="1">
      <alignment horizontal="center" vertical="center"/>
      <protection locked="0"/>
    </xf>
    <xf numFmtId="0" fontId="30" fillId="10" borderId="0" xfId="0" applyFont="1" applyFill="1" applyAlignment="1" applyProtection="1">
      <alignment horizontal="center" vertical="center"/>
      <protection locked="0"/>
    </xf>
    <xf numFmtId="0" fontId="30" fillId="11" borderId="0" xfId="0" applyFont="1" applyFill="1" applyAlignment="1" applyProtection="1">
      <alignment horizontal="center" vertical="center"/>
      <protection locked="0"/>
    </xf>
    <xf numFmtId="0" fontId="30" fillId="12" borderId="0" xfId="0" applyFont="1" applyFill="1" applyAlignment="1" applyProtection="1">
      <alignment horizontal="center" vertical="center"/>
      <protection locked="0"/>
    </xf>
    <xf numFmtId="0" fontId="15" fillId="6" borderId="7" xfId="0" applyFont="1" applyFill="1" applyBorder="1" applyAlignment="1">
      <alignment horizontal="left" vertical="center" wrapText="1"/>
    </xf>
    <xf numFmtId="0" fontId="15" fillId="8" borderId="7" xfId="0" applyFont="1" applyFill="1" applyBorder="1" applyAlignment="1">
      <alignment horizontal="left" vertical="center" wrapText="1"/>
    </xf>
    <xf numFmtId="0" fontId="15" fillId="9" borderId="7" xfId="0" applyFont="1" applyFill="1" applyBorder="1" applyAlignment="1">
      <alignment horizontal="left" vertical="center" wrapText="1"/>
    </xf>
    <xf numFmtId="0" fontId="15" fillId="10" borderId="7" xfId="0" applyFont="1" applyFill="1" applyBorder="1" applyAlignment="1">
      <alignment horizontal="left" vertical="center" wrapText="1"/>
    </xf>
    <xf numFmtId="0" fontId="15" fillId="11" borderId="7" xfId="0" applyFont="1" applyFill="1" applyBorder="1" applyAlignment="1">
      <alignment horizontal="left" vertical="center" wrapText="1"/>
    </xf>
    <xf numFmtId="0" fontId="15" fillId="12" borderId="7" xfId="0" applyFont="1" applyFill="1" applyBorder="1" applyAlignment="1">
      <alignment horizontal="left" vertical="center" wrapText="1"/>
    </xf>
    <xf numFmtId="0" fontId="21" fillId="16" borderId="7" xfId="0" applyFont="1" applyFill="1" applyBorder="1" applyAlignment="1">
      <alignment horizontal="center" vertical="center" textRotation="90" wrapText="1"/>
    </xf>
    <xf numFmtId="0" fontId="49" fillId="16" borderId="7" xfId="0" applyFont="1" applyFill="1" applyBorder="1" applyAlignment="1">
      <alignment horizontal="center" vertical="center" textRotation="90" wrapText="1"/>
    </xf>
    <xf numFmtId="0" fontId="15" fillId="6" borderId="7"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15" fillId="9" borderId="7" xfId="0" applyFont="1" applyFill="1" applyBorder="1" applyAlignment="1">
      <alignment horizontal="center" vertical="center" wrapText="1"/>
    </xf>
    <xf numFmtId="0" fontId="15" fillId="10" borderId="7" xfId="0" applyFont="1" applyFill="1" applyBorder="1" applyAlignment="1">
      <alignment horizontal="center" vertical="center" wrapText="1"/>
    </xf>
    <xf numFmtId="0" fontId="15" fillId="11" borderId="7" xfId="0" applyFont="1" applyFill="1" applyBorder="1" applyAlignment="1">
      <alignment horizontal="center" vertical="center" wrapText="1"/>
    </xf>
    <xf numFmtId="0" fontId="15" fillId="12" borderId="7" xfId="0" applyFont="1" applyFill="1" applyBorder="1" applyAlignment="1">
      <alignment horizontal="center" vertical="center" wrapText="1"/>
    </xf>
    <xf numFmtId="0" fontId="0" fillId="0" borderId="7" xfId="0" applyBorder="1"/>
    <xf numFmtId="1" fontId="4" fillId="5" borderId="0" xfId="0" applyNumberFormat="1" applyFont="1" applyFill="1" applyAlignment="1">
      <alignment horizontal="center" vertical="center"/>
    </xf>
    <xf numFmtId="0" fontId="4" fillId="2" borderId="0" xfId="0" applyFont="1" applyFill="1" applyAlignment="1">
      <alignment horizontal="center" vertical="center"/>
    </xf>
    <xf numFmtId="0" fontId="17" fillId="16" borderId="7" xfId="0" applyFont="1" applyFill="1" applyBorder="1" applyAlignment="1" applyProtection="1">
      <alignment horizontal="center" vertical="center"/>
      <protection locked="0"/>
    </xf>
    <xf numFmtId="0" fontId="15" fillId="0" borderId="7" xfId="0" applyFont="1" applyBorder="1" applyAlignment="1" applyProtection="1">
      <alignment horizontal="center" vertical="center"/>
      <protection locked="0"/>
    </xf>
    <xf numFmtId="0" fontId="9" fillId="0" borderId="0" xfId="0" applyFont="1" applyAlignment="1">
      <alignment horizontal="center" vertical="center"/>
    </xf>
    <xf numFmtId="0" fontId="2" fillId="9" borderId="7" xfId="0" applyFont="1" applyFill="1" applyBorder="1" applyAlignment="1">
      <alignment horizontal="center" vertical="center" wrapText="1"/>
    </xf>
    <xf numFmtId="0" fontId="2" fillId="9" borderId="7" xfId="0" applyFont="1" applyFill="1" applyBorder="1" applyAlignment="1">
      <alignment horizontal="center" vertical="center"/>
    </xf>
    <xf numFmtId="0" fontId="15" fillId="13" borderId="7" xfId="0" applyFont="1" applyFill="1" applyBorder="1" applyAlignment="1">
      <alignment horizontal="left" vertical="center" wrapText="1"/>
    </xf>
    <xf numFmtId="0" fontId="15" fillId="14" borderId="7" xfId="0" applyFont="1" applyFill="1" applyBorder="1" applyAlignment="1">
      <alignment horizontal="left" vertical="center" wrapText="1"/>
    </xf>
    <xf numFmtId="0" fontId="15" fillId="7" borderId="7" xfId="0" applyFont="1" applyFill="1" applyBorder="1" applyAlignment="1">
      <alignment horizontal="left" vertical="center" wrapText="1"/>
    </xf>
    <xf numFmtId="0" fontId="15" fillId="15" borderId="7" xfId="0" applyFont="1" applyFill="1" applyBorder="1" applyAlignment="1">
      <alignment horizontal="left" vertical="center" wrapText="1"/>
    </xf>
    <xf numFmtId="0" fontId="4" fillId="2" borderId="0" xfId="0" applyFont="1" applyFill="1" applyAlignment="1" applyProtection="1">
      <alignment horizontal="left" vertical="center"/>
      <protection locked="0"/>
    </xf>
    <xf numFmtId="0" fontId="2" fillId="0" borderId="0" xfId="0" applyFont="1" applyAlignment="1">
      <alignment horizontal="center" vertical="center"/>
    </xf>
    <xf numFmtId="0" fontId="51" fillId="0" borderId="0" xfId="0" applyFont="1" applyAlignment="1">
      <alignment horizontal="left" indent="1"/>
    </xf>
    <xf numFmtId="0" fontId="0" fillId="2" borderId="0" xfId="0" applyFill="1"/>
    <xf numFmtId="0" fontId="4" fillId="2" borderId="0" xfId="0" applyFont="1" applyFill="1" applyAlignment="1" applyProtection="1">
      <alignment horizontal="center" vertical="center"/>
      <protection locked="0"/>
    </xf>
    <xf numFmtId="0" fontId="15" fillId="0" borderId="0" xfId="0" applyFont="1" applyAlignment="1">
      <alignment horizontal="left" vertical="center"/>
    </xf>
    <xf numFmtId="0" fontId="28" fillId="5" borderId="0" xfId="0" applyFont="1" applyFill="1" applyAlignment="1">
      <alignment horizontal="left" vertical="center" wrapText="1" indent="1"/>
    </xf>
    <xf numFmtId="0" fontId="9" fillId="0" borderId="0" xfId="0" applyFont="1" applyAlignment="1">
      <alignment horizontal="center" vertical="center" shrinkToFit="1"/>
    </xf>
    <xf numFmtId="0" fontId="9" fillId="19" borderId="0" xfId="0" applyFont="1" applyFill="1" applyAlignment="1">
      <alignment vertical="center"/>
    </xf>
    <xf numFmtId="0" fontId="9" fillId="0" borderId="0" xfId="0" applyFont="1" applyAlignment="1">
      <alignment vertical="center"/>
    </xf>
    <xf numFmtId="0" fontId="11" fillId="3" borderId="31" xfId="0" applyFont="1" applyFill="1" applyBorder="1" applyAlignment="1" applyProtection="1">
      <alignment horizontal="center"/>
      <protection locked="0"/>
    </xf>
    <xf numFmtId="0" fontId="5" fillId="3" borderId="31" xfId="0" applyFont="1" applyFill="1" applyBorder="1" applyAlignment="1" applyProtection="1">
      <alignment horizontal="right"/>
      <protection locked="0"/>
    </xf>
    <xf numFmtId="0" fontId="5" fillId="3" borderId="31" xfId="0" applyFont="1" applyFill="1" applyBorder="1" applyAlignment="1" applyProtection="1">
      <alignment horizontal="left"/>
      <protection locked="0"/>
    </xf>
    <xf numFmtId="0" fontId="0" fillId="0" borderId="21" xfId="0" applyBorder="1" applyAlignment="1" applyProtection="1">
      <alignment horizontal="right" vertical="center"/>
      <protection locked="0"/>
    </xf>
    <xf numFmtId="0" fontId="0" fillId="3" borderId="22" xfId="0" applyFill="1" applyBorder="1" applyAlignment="1" applyProtection="1">
      <alignment horizontal="center"/>
      <protection locked="0"/>
    </xf>
    <xf numFmtId="165" fontId="0" fillId="3" borderId="29" xfId="0" applyNumberFormat="1" applyFill="1" applyBorder="1" applyAlignment="1" applyProtection="1">
      <alignment horizontal="center" vertical="center"/>
      <protection locked="0"/>
    </xf>
    <xf numFmtId="165" fontId="0" fillId="0" borderId="15" xfId="0" applyNumberFormat="1" applyBorder="1" applyAlignment="1" applyProtection="1">
      <alignment horizontal="center" vertical="center"/>
      <protection locked="0"/>
    </xf>
    <xf numFmtId="165" fontId="0" fillId="0" borderId="22" xfId="0" applyNumberFormat="1"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3" borderId="21" xfId="0" applyFill="1" applyBorder="1" applyAlignment="1" applyProtection="1">
      <alignment horizontal="center" vertical="center"/>
      <protection locked="0"/>
    </xf>
    <xf numFmtId="0" fontId="7" fillId="3" borderId="22" xfId="0" applyFont="1" applyFill="1" applyBorder="1" applyAlignment="1" applyProtection="1">
      <alignment shrinkToFit="1"/>
      <protection locked="0"/>
    </xf>
    <xf numFmtId="0" fontId="0" fillId="0" borderId="0" xfId="0" applyAlignment="1" applyProtection="1">
      <alignment horizontal="right" vertical="center"/>
      <protection locked="0"/>
    </xf>
    <xf numFmtId="0" fontId="0" fillId="3" borderId="23" xfId="0" applyFill="1" applyBorder="1" applyAlignment="1" applyProtection="1">
      <alignment horizontal="center"/>
      <protection locked="0"/>
    </xf>
    <xf numFmtId="165" fontId="0" fillId="3" borderId="10" xfId="0" applyNumberFormat="1" applyFill="1" applyBorder="1" applyAlignment="1" applyProtection="1">
      <alignment horizontal="center" vertical="center"/>
      <protection locked="0"/>
    </xf>
    <xf numFmtId="165" fontId="0" fillId="0" borderId="17" xfId="0" applyNumberFormat="1" applyBorder="1" applyAlignment="1" applyProtection="1">
      <alignment horizontal="center" vertical="center"/>
      <protection locked="0"/>
    </xf>
    <xf numFmtId="165" fontId="0" fillId="0" borderId="23" xfId="0" applyNumberFormat="1"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3" borderId="0" xfId="0" applyFill="1" applyAlignment="1" applyProtection="1">
      <alignment horizontal="center" vertical="center"/>
      <protection locked="0"/>
    </xf>
    <xf numFmtId="0" fontId="7" fillId="3" borderId="0" xfId="0" applyFont="1" applyFill="1" applyAlignment="1" applyProtection="1">
      <alignment shrinkToFit="1"/>
      <protection locked="0"/>
    </xf>
    <xf numFmtId="0" fontId="7" fillId="3" borderId="23" xfId="0" applyFont="1" applyFill="1" applyBorder="1" applyAlignment="1" applyProtection="1">
      <alignment shrinkToFit="1"/>
      <protection locked="0"/>
    </xf>
    <xf numFmtId="0" fontId="0" fillId="0" borderId="0" xfId="0" applyAlignment="1" applyProtection="1">
      <alignment horizontal="center" vertical="center"/>
      <protection locked="0"/>
    </xf>
    <xf numFmtId="0" fontId="0" fillId="0" borderId="24" xfId="0" applyBorder="1" applyAlignment="1" applyProtection="1">
      <alignment horizontal="right" vertical="center"/>
      <protection locked="0"/>
    </xf>
    <xf numFmtId="0" fontId="0" fillId="3" borderId="25" xfId="0" applyFill="1" applyBorder="1" applyAlignment="1" applyProtection="1">
      <alignment horizontal="center"/>
      <protection locked="0"/>
    </xf>
    <xf numFmtId="165" fontId="0" fillId="3" borderId="9" xfId="0" applyNumberFormat="1" applyFill="1" applyBorder="1" applyAlignment="1" applyProtection="1">
      <alignment horizontal="center" vertical="center"/>
      <protection locked="0"/>
    </xf>
    <xf numFmtId="0" fontId="0" fillId="0" borderId="16" xfId="0" applyBorder="1" applyAlignment="1" applyProtection="1">
      <alignment horizontal="center" vertical="center"/>
      <protection locked="0"/>
    </xf>
    <xf numFmtId="0" fontId="0" fillId="3" borderId="24" xfId="0" applyFill="1" applyBorder="1" applyAlignment="1" applyProtection="1">
      <alignment horizontal="center"/>
      <protection locked="0"/>
    </xf>
    <xf numFmtId="0" fontId="0" fillId="3" borderId="24" xfId="0" applyFill="1" applyBorder="1" applyAlignment="1" applyProtection="1">
      <alignment shrinkToFit="1"/>
      <protection locked="0"/>
    </xf>
    <xf numFmtId="0" fontId="4" fillId="2" borderId="27" xfId="0" applyFont="1" applyFill="1" applyBorder="1" applyAlignment="1" applyProtection="1">
      <alignment horizontal="right"/>
      <protection locked="0"/>
    </xf>
    <xf numFmtId="165" fontId="4" fillId="2" borderId="27" xfId="0" applyNumberFormat="1" applyFont="1" applyFill="1" applyBorder="1" applyAlignment="1" applyProtection="1">
      <alignment horizontal="right" vertical="center"/>
      <protection locked="0"/>
    </xf>
    <xf numFmtId="165" fontId="4" fillId="2" borderId="27" xfId="0" applyNumberFormat="1" applyFont="1" applyFill="1" applyBorder="1" applyAlignment="1" applyProtection="1">
      <alignment horizontal="center" vertical="center"/>
      <protection locked="0"/>
    </xf>
    <xf numFmtId="165" fontId="6" fillId="2" borderId="27" xfId="0" applyNumberFormat="1" applyFont="1" applyFill="1" applyBorder="1" applyAlignment="1" applyProtection="1">
      <alignment horizontal="center" vertical="center"/>
      <protection locked="0"/>
    </xf>
    <xf numFmtId="0" fontId="6" fillId="2" borderId="27" xfId="0" applyFont="1" applyFill="1" applyBorder="1" applyAlignment="1" applyProtection="1">
      <alignment horizontal="center"/>
      <protection locked="0"/>
    </xf>
    <xf numFmtId="0" fontId="4" fillId="2" borderId="28" xfId="0" applyFont="1" applyFill="1" applyBorder="1" applyAlignment="1" applyProtection="1">
      <alignment horizontal="center" vertical="center" shrinkToFit="1"/>
      <protection locked="0"/>
    </xf>
    <xf numFmtId="0" fontId="11" fillId="3" borderId="0" xfId="0" applyFont="1" applyFill="1" applyAlignment="1" applyProtection="1">
      <alignment horizontal="right"/>
      <protection locked="0"/>
    </xf>
    <xf numFmtId="0" fontId="0" fillId="2" borderId="1" xfId="0" applyFill="1" applyBorder="1"/>
    <xf numFmtId="0" fontId="38" fillId="2" borderId="2" xfId="1" applyFont="1" applyFill="1" applyBorder="1" applyAlignment="1" applyProtection="1">
      <alignment vertical="center" shrinkToFit="1"/>
    </xf>
    <xf numFmtId="0" fontId="22" fillId="2" borderId="4" xfId="1" applyFont="1" applyFill="1" applyBorder="1" applyAlignment="1" applyProtection="1">
      <alignment vertical="center"/>
    </xf>
    <xf numFmtId="0" fontId="39" fillId="2" borderId="0" xfId="1" applyFont="1" applyFill="1" applyBorder="1" applyAlignment="1" applyProtection="1">
      <alignment vertical="center" shrinkToFit="1"/>
    </xf>
    <xf numFmtId="0" fontId="38" fillId="2" borderId="0" xfId="1" applyFont="1" applyFill="1" applyBorder="1" applyAlignment="1" applyProtection="1">
      <alignment vertical="center" shrinkToFit="1"/>
    </xf>
    <xf numFmtId="0" fontId="33" fillId="2" borderId="5" xfId="1" applyFont="1" applyFill="1" applyBorder="1" applyAlignment="1" applyProtection="1">
      <alignment vertical="center"/>
    </xf>
    <xf numFmtId="0" fontId="0" fillId="2" borderId="4" xfId="0" applyFill="1" applyBorder="1"/>
    <xf numFmtId="0" fontId="0" fillId="2" borderId="5" xfId="0" applyFill="1" applyBorder="1"/>
    <xf numFmtId="0" fontId="0" fillId="17" borderId="4" xfId="0" applyFill="1" applyBorder="1"/>
    <xf numFmtId="0" fontId="1" fillId="17" borderId="0" xfId="1" applyFill="1" applyBorder="1" applyAlignment="1" applyProtection="1">
      <alignment vertical="center"/>
    </xf>
    <xf numFmtId="0" fontId="9" fillId="17" borderId="0" xfId="0" applyFont="1" applyFill="1" applyAlignment="1">
      <alignment vertical="top" wrapText="1"/>
    </xf>
    <xf numFmtId="0" fontId="9" fillId="17" borderId="6" xfId="0" applyFont="1" applyFill="1" applyBorder="1" applyAlignment="1">
      <alignment horizontal="center" vertical="center" shrinkToFit="1"/>
    </xf>
    <xf numFmtId="0" fontId="21" fillId="17" borderId="7" xfId="0" applyFont="1" applyFill="1" applyBorder="1"/>
    <xf numFmtId="0" fontId="39" fillId="2" borderId="2" xfId="1" applyFont="1" applyFill="1" applyBorder="1" applyAlignment="1" applyProtection="1">
      <alignment vertical="center"/>
    </xf>
    <xf numFmtId="0" fontId="39" fillId="2" borderId="0" xfId="1" applyFont="1" applyFill="1" applyBorder="1" applyAlignment="1" applyProtection="1">
      <alignment vertical="center"/>
    </xf>
    <xf numFmtId="0" fontId="33" fillId="2" borderId="5" xfId="1" applyFont="1" applyFill="1" applyBorder="1" applyAlignment="1" applyProtection="1">
      <alignment horizontal="center" vertical="center"/>
    </xf>
    <xf numFmtId="14" fontId="0" fillId="0" borderId="0" xfId="0" applyNumberFormat="1" applyProtection="1">
      <protection locked="0"/>
    </xf>
    <xf numFmtId="0" fontId="7" fillId="0" borderId="0" xfId="0" applyFont="1" applyAlignment="1" applyProtection="1">
      <alignment horizontal="center" vertical="center"/>
      <protection locked="0"/>
    </xf>
    <xf numFmtId="0" fontId="15" fillId="16" borderId="0" xfId="0" applyFont="1" applyFill="1" applyAlignment="1" applyProtection="1">
      <alignment horizontal="left" vertical="center"/>
      <protection locked="0"/>
    </xf>
    <xf numFmtId="0" fontId="52" fillId="23" borderId="0" xfId="0" applyFont="1" applyFill="1" applyAlignment="1" applyProtection="1">
      <alignment vertical="top"/>
      <protection locked="0"/>
    </xf>
    <xf numFmtId="0" fontId="2" fillId="0" borderId="0" xfId="0" applyFont="1" applyAlignment="1">
      <alignment vertical="top"/>
    </xf>
    <xf numFmtId="0" fontId="4" fillId="20" borderId="0" xfId="0" applyFont="1" applyFill="1" applyAlignment="1">
      <alignment vertical="center"/>
    </xf>
    <xf numFmtId="0" fontId="4" fillId="20" borderId="17" xfId="0" applyFont="1" applyFill="1" applyBorder="1" applyAlignment="1">
      <alignment vertical="center"/>
    </xf>
    <xf numFmtId="0" fontId="17" fillId="20" borderId="0" xfId="0" applyFont="1" applyFill="1" applyAlignment="1">
      <alignment vertical="center"/>
    </xf>
    <xf numFmtId="0" fontId="28" fillId="20" borderId="0" xfId="0" applyFont="1" applyFill="1" applyAlignment="1">
      <alignment vertical="center" shrinkToFit="1"/>
    </xf>
    <xf numFmtId="0" fontId="53" fillId="20" borderId="0" xfId="0" applyFont="1" applyFill="1" applyAlignment="1">
      <alignment vertical="center"/>
    </xf>
    <xf numFmtId="0" fontId="9" fillId="4" borderId="58" xfId="0" applyFont="1" applyFill="1" applyBorder="1" applyAlignment="1">
      <alignment vertical="top" shrinkToFit="1"/>
    </xf>
    <xf numFmtId="0" fontId="4" fillId="20" borderId="58" xfId="0" quotePrefix="1" applyFont="1" applyFill="1" applyBorder="1" applyAlignment="1">
      <alignment vertical="top" shrinkToFit="1"/>
    </xf>
    <xf numFmtId="0" fontId="9" fillId="24" borderId="58" xfId="0" applyFont="1" applyFill="1" applyBorder="1" applyAlignment="1">
      <alignment vertical="top" shrinkToFit="1"/>
    </xf>
    <xf numFmtId="0" fontId="4" fillId="2" borderId="0" xfId="0" applyFont="1" applyFill="1" applyAlignment="1">
      <alignment vertical="center"/>
    </xf>
    <xf numFmtId="0" fontId="5" fillId="0" borderId="0" xfId="0" applyFont="1" applyAlignment="1" applyProtection="1">
      <alignment horizontal="center" vertical="center" shrinkToFit="1"/>
      <protection locked="0"/>
    </xf>
    <xf numFmtId="0" fontId="54" fillId="0" borderId="21" xfId="0" applyFont="1" applyBorder="1" applyAlignment="1">
      <alignment vertical="center"/>
    </xf>
    <xf numFmtId="0" fontId="55" fillId="0" borderId="0" xfId="0" applyFont="1" applyAlignment="1">
      <alignment shrinkToFit="1"/>
    </xf>
    <xf numFmtId="0" fontId="4" fillId="26" borderId="62" xfId="0" applyFont="1" applyFill="1" applyBorder="1" applyAlignment="1">
      <alignment horizontal="center" vertical="center"/>
    </xf>
    <xf numFmtId="0" fontId="4" fillId="26" borderId="64" xfId="0" applyFont="1" applyFill="1" applyBorder="1" applyAlignment="1">
      <alignment horizontal="center" vertical="center"/>
    </xf>
    <xf numFmtId="0" fontId="55" fillId="0" borderId="66" xfId="0" applyFont="1" applyBorder="1" applyAlignment="1">
      <alignment shrinkToFit="1"/>
    </xf>
    <xf numFmtId="0" fontId="55" fillId="25" borderId="0" xfId="0" applyFont="1" applyFill="1" applyAlignment="1">
      <alignment shrinkToFit="1"/>
    </xf>
    <xf numFmtId="0" fontId="55" fillId="25" borderId="66" xfId="0" applyFont="1" applyFill="1" applyBorder="1" applyAlignment="1">
      <alignment shrinkToFit="1"/>
    </xf>
    <xf numFmtId="0" fontId="4" fillId="26" borderId="63" xfId="0" applyFont="1" applyFill="1" applyBorder="1" applyAlignment="1">
      <alignment horizontal="left" vertical="center"/>
    </xf>
    <xf numFmtId="0" fontId="55" fillId="25" borderId="65" xfId="0" applyFont="1" applyFill="1" applyBorder="1" applyAlignment="1">
      <alignment horizontal="left" shrinkToFit="1"/>
    </xf>
    <xf numFmtId="0" fontId="55" fillId="0" borderId="65" xfId="0" applyFont="1" applyBorder="1" applyAlignment="1">
      <alignment horizontal="left" shrinkToFit="1"/>
    </xf>
    <xf numFmtId="0" fontId="55" fillId="25" borderId="67" xfId="0" applyFont="1" applyFill="1" applyBorder="1" applyAlignment="1">
      <alignment horizontal="left" shrinkToFit="1"/>
    </xf>
    <xf numFmtId="0" fontId="55" fillId="25" borderId="68" xfId="0" applyFont="1" applyFill="1" applyBorder="1" applyAlignment="1">
      <alignment shrinkToFit="1"/>
    </xf>
    <xf numFmtId="0" fontId="55" fillId="25" borderId="69" xfId="0" applyFont="1" applyFill="1" applyBorder="1" applyAlignment="1">
      <alignment shrinkToFit="1"/>
    </xf>
    <xf numFmtId="0" fontId="15" fillId="27" borderId="7" xfId="0" applyFont="1" applyFill="1" applyBorder="1" applyAlignment="1">
      <alignment horizontal="center" vertical="center" wrapText="1"/>
    </xf>
    <xf numFmtId="0" fontId="9" fillId="4" borderId="58" xfId="0" applyFont="1" applyFill="1" applyBorder="1" applyAlignment="1">
      <alignment horizontal="left" vertical="top" shrinkToFit="1"/>
    </xf>
    <xf numFmtId="0" fontId="15" fillId="5" borderId="0" xfId="0" applyFont="1" applyFill="1" applyAlignment="1">
      <alignment horizontal="center" vertical="center"/>
    </xf>
    <xf numFmtId="0" fontId="15" fillId="5" borderId="0" xfId="0" applyFont="1" applyFill="1" applyAlignment="1">
      <alignment horizontal="left" vertical="center"/>
    </xf>
    <xf numFmtId="0" fontId="15" fillId="5" borderId="0" xfId="0" applyFont="1" applyFill="1" applyAlignment="1">
      <alignment horizontal="left" vertical="center" wrapText="1"/>
    </xf>
    <xf numFmtId="0" fontId="15" fillId="5" borderId="0" xfId="0" applyFont="1" applyFill="1" applyAlignment="1">
      <alignment horizontal="center" vertical="center" wrapText="1"/>
    </xf>
    <xf numFmtId="0" fontId="30" fillId="5" borderId="0" xfId="0" applyFont="1" applyFill="1" applyAlignment="1">
      <alignment horizontal="right" vertical="center"/>
    </xf>
    <xf numFmtId="0" fontId="30" fillId="5" borderId="0" xfId="0" applyFont="1" applyFill="1" applyAlignment="1">
      <alignment horizontal="left" vertical="center"/>
    </xf>
    <xf numFmtId="0" fontId="15" fillId="5" borderId="0" xfId="0" applyFont="1" applyFill="1" applyAlignment="1">
      <alignment horizontal="right" vertical="center"/>
    </xf>
    <xf numFmtId="0" fontId="2" fillId="5" borderId="0" xfId="0" applyFont="1" applyFill="1" applyAlignment="1">
      <alignment horizontal="center" vertical="center"/>
    </xf>
    <xf numFmtId="0" fontId="9" fillId="5" borderId="0" xfId="0" applyFont="1" applyFill="1" applyAlignment="1">
      <alignment horizontal="center" vertical="center"/>
    </xf>
    <xf numFmtId="0" fontId="30" fillId="5" borderId="0" xfId="0" applyFont="1" applyFill="1" applyAlignment="1">
      <alignment horizontal="left" vertical="center" wrapText="1"/>
    </xf>
    <xf numFmtId="0" fontId="9" fillId="5" borderId="0" xfId="0" applyFont="1" applyFill="1" applyAlignment="1">
      <alignment horizontal="center" vertical="center" wrapText="1"/>
    </xf>
    <xf numFmtId="0" fontId="2" fillId="5" borderId="0" xfId="0" applyFont="1" applyFill="1" applyAlignment="1">
      <alignment horizontal="left" vertical="center"/>
    </xf>
    <xf numFmtId="0" fontId="2" fillId="5" borderId="0" xfId="0" applyFont="1" applyFill="1" applyAlignment="1">
      <alignment horizontal="left" vertical="center" wrapText="1"/>
    </xf>
    <xf numFmtId="0" fontId="30" fillId="5" borderId="0" xfId="0" applyFont="1" applyFill="1" applyAlignment="1">
      <alignment horizontal="center" vertical="center"/>
    </xf>
    <xf numFmtId="0" fontId="15" fillId="5" borderId="0" xfId="0" applyFont="1" applyFill="1" applyAlignment="1">
      <alignment vertical="center" wrapText="1"/>
    </xf>
    <xf numFmtId="0" fontId="15" fillId="28" borderId="0" xfId="0" applyFont="1" applyFill="1" applyAlignment="1">
      <alignment horizontal="center" vertical="center"/>
    </xf>
    <xf numFmtId="0" fontId="15" fillId="28" borderId="0" xfId="0" applyFont="1" applyFill="1" applyAlignment="1">
      <alignment horizontal="left" vertical="center"/>
    </xf>
    <xf numFmtId="0" fontId="15" fillId="28" borderId="0" xfId="0" applyFont="1" applyFill="1" applyAlignment="1">
      <alignment horizontal="left" vertical="center" wrapText="1"/>
    </xf>
    <xf numFmtId="0" fontId="15" fillId="28" borderId="0" xfId="0" applyFont="1" applyFill="1" applyAlignment="1">
      <alignment horizontal="center" vertical="center" wrapText="1"/>
    </xf>
    <xf numFmtId="0" fontId="2" fillId="17" borderId="4" xfId="0" applyFont="1" applyFill="1" applyBorder="1" applyAlignment="1">
      <alignment vertical="top" shrinkToFit="1"/>
    </xf>
    <xf numFmtId="0" fontId="10" fillId="0" borderId="0" xfId="0" applyFont="1" applyAlignment="1">
      <alignment horizontal="right" vertical="top" wrapText="1"/>
    </xf>
    <xf numFmtId="3" fontId="15" fillId="8" borderId="7" xfId="0" applyNumberFormat="1" applyFont="1" applyFill="1" applyBorder="1" applyAlignment="1">
      <alignment horizontal="left" vertical="center" wrapText="1"/>
    </xf>
    <xf numFmtId="0" fontId="7" fillId="0" borderId="0" xfId="0" applyFont="1" applyAlignment="1">
      <alignment horizontal="right" vertical="top"/>
    </xf>
    <xf numFmtId="0" fontId="15" fillId="29" borderId="17" xfId="0" applyFont="1" applyFill="1" applyBorder="1" applyAlignment="1" applyProtection="1">
      <alignment horizontal="center" vertical="center" wrapText="1" shrinkToFit="1"/>
      <protection locked="0"/>
    </xf>
    <xf numFmtId="0" fontId="15" fillId="29" borderId="17" xfId="0" applyFont="1" applyFill="1" applyBorder="1" applyAlignment="1" applyProtection="1">
      <alignment horizontal="center" vertical="center" shrinkToFit="1"/>
      <protection locked="0"/>
    </xf>
    <xf numFmtId="0" fontId="15" fillId="29" borderId="0" xfId="0" applyFont="1" applyFill="1" applyAlignment="1" applyProtection="1">
      <alignment horizontal="center" vertical="center" shrinkToFit="1"/>
      <protection locked="0"/>
    </xf>
    <xf numFmtId="0" fontId="21" fillId="3" borderId="0" xfId="0" applyFont="1" applyFill="1" applyAlignment="1">
      <alignment horizontal="center" vertical="center"/>
    </xf>
    <xf numFmtId="0" fontId="21" fillId="29" borderId="0" xfId="0" applyFont="1" applyFill="1" applyAlignment="1" applyProtection="1">
      <alignment vertical="center" shrinkToFit="1"/>
      <protection locked="0"/>
    </xf>
    <xf numFmtId="0" fontId="21" fillId="3" borderId="0" xfId="0" applyFont="1" applyFill="1" applyAlignment="1">
      <alignment horizontal="center" vertical="center" shrinkToFit="1"/>
    </xf>
    <xf numFmtId="0" fontId="6" fillId="0" borderId="0" xfId="0" applyFont="1"/>
    <xf numFmtId="0" fontId="2" fillId="0" borderId="0" xfId="0" applyFont="1" applyAlignment="1">
      <alignment horizontal="center"/>
    </xf>
    <xf numFmtId="0" fontId="10" fillId="3" borderId="0" xfId="0" applyFont="1" applyFill="1" applyAlignment="1">
      <alignment horizontal="center" shrinkToFit="1"/>
    </xf>
    <xf numFmtId="0" fontId="15" fillId="3" borderId="0" xfId="0" applyFont="1" applyFill="1" applyAlignment="1">
      <alignment horizontal="center" shrinkToFit="1"/>
    </xf>
    <xf numFmtId="0" fontId="57" fillId="0" borderId="71" xfId="0" applyFont="1" applyBorder="1" applyAlignment="1" applyProtection="1">
      <alignment horizontal="center" vertical="center"/>
      <protection locked="0"/>
    </xf>
    <xf numFmtId="0" fontId="4" fillId="20" borderId="58" xfId="0" applyFont="1" applyFill="1" applyBorder="1" applyAlignment="1">
      <alignment vertical="top"/>
    </xf>
    <xf numFmtId="0" fontId="4" fillId="2" borderId="0" xfId="0" applyFont="1" applyFill="1" applyAlignment="1">
      <alignment vertical="top"/>
    </xf>
    <xf numFmtId="0" fontId="2" fillId="0" borderId="0" xfId="0" applyFont="1"/>
    <xf numFmtId="0" fontId="0" fillId="0" borderId="0" xfId="0" quotePrefix="1" applyProtection="1">
      <protection locked="0"/>
    </xf>
    <xf numFmtId="0" fontId="6" fillId="5" borderId="0" xfId="0" applyFont="1" applyFill="1" applyAlignment="1">
      <alignment horizontal="center" vertical="top"/>
    </xf>
    <xf numFmtId="0" fontId="9" fillId="0" borderId="58" xfId="0" applyFont="1" applyBorder="1" applyAlignment="1">
      <alignment vertical="top" shrinkToFit="1"/>
    </xf>
    <xf numFmtId="0" fontId="9" fillId="0" borderId="58" xfId="0" applyFont="1" applyBorder="1" applyAlignment="1">
      <alignment vertical="top"/>
    </xf>
    <xf numFmtId="0" fontId="9" fillId="0" borderId="0" xfId="0" applyFont="1" applyAlignment="1" applyProtection="1">
      <alignment vertical="top" wrapText="1"/>
      <protection locked="0"/>
    </xf>
    <xf numFmtId="0" fontId="9" fillId="0" borderId="58" xfId="0" quotePrefix="1" applyFont="1" applyBorder="1" applyAlignment="1">
      <alignment vertical="top" shrinkToFit="1"/>
    </xf>
    <xf numFmtId="0" fontId="9" fillId="0" borderId="58" xfId="0" quotePrefix="1" applyFont="1" applyBorder="1" applyAlignment="1">
      <alignment horizontal="left" vertical="top" shrinkToFit="1"/>
    </xf>
    <xf numFmtId="0" fontId="9" fillId="0" borderId="58" xfId="0" quotePrefix="1" applyFont="1" applyBorder="1" applyAlignment="1">
      <alignment vertical="top"/>
    </xf>
    <xf numFmtId="0" fontId="9" fillId="0" borderId="58" xfId="0" applyFont="1" applyBorder="1" applyAlignment="1">
      <alignment horizontal="left" vertical="top" shrinkToFit="1"/>
    </xf>
    <xf numFmtId="0" fontId="9" fillId="0" borderId="0" xfId="0" quotePrefix="1" applyFont="1" applyAlignment="1" applyProtection="1">
      <alignment vertical="top" wrapText="1"/>
      <protection locked="0"/>
    </xf>
    <xf numFmtId="0" fontId="9" fillId="5" borderId="0" xfId="0" applyFont="1" applyFill="1" applyAlignment="1">
      <alignment horizontal="center" vertical="top"/>
    </xf>
    <xf numFmtId="0" fontId="9" fillId="0" borderId="58" xfId="0" applyFont="1" applyBorder="1" applyAlignment="1">
      <alignment vertical="top" wrapText="1"/>
    </xf>
    <xf numFmtId="0" fontId="4" fillId="20" borderId="58" xfId="0" applyFont="1" applyFill="1" applyBorder="1" applyAlignment="1">
      <alignment vertical="top" wrapText="1"/>
    </xf>
    <xf numFmtId="0" fontId="52" fillId="23" borderId="0" xfId="0" applyFont="1" applyFill="1" applyAlignment="1" applyProtection="1">
      <alignment vertical="top" wrapText="1"/>
      <protection locked="0"/>
    </xf>
    <xf numFmtId="0" fontId="4" fillId="5" borderId="83" xfId="0" applyFont="1" applyFill="1" applyBorder="1" applyAlignment="1">
      <alignment horizontal="center" vertical="center"/>
    </xf>
    <xf numFmtId="0" fontId="4" fillId="20" borderId="58" xfId="0" applyFont="1" applyFill="1" applyBorder="1" applyAlignment="1">
      <alignment horizontal="center" vertical="center"/>
    </xf>
    <xf numFmtId="0" fontId="9" fillId="0" borderId="58" xfId="0" applyFont="1" applyBorder="1" applyAlignment="1">
      <alignment horizontal="center" vertical="center"/>
    </xf>
    <xf numFmtId="0" fontId="7" fillId="0" borderId="0" xfId="0" applyFont="1" applyAlignment="1">
      <alignment horizontal="right" vertical="center"/>
    </xf>
    <xf numFmtId="0" fontId="9" fillId="0" borderId="17" xfId="0" applyFont="1" applyBorder="1" applyAlignment="1">
      <alignment vertical="center"/>
    </xf>
    <xf numFmtId="0" fontId="9" fillId="0" borderId="0" xfId="0" quotePrefix="1" applyFont="1" applyAlignment="1">
      <alignment vertical="center"/>
    </xf>
    <xf numFmtId="0" fontId="9" fillId="0" borderId="0" xfId="0" applyFont="1" applyAlignment="1" applyProtection="1">
      <alignment vertical="center" shrinkToFit="1"/>
      <protection locked="0"/>
    </xf>
    <xf numFmtId="0" fontId="9" fillId="0" borderId="0" xfId="0" applyFont="1" applyAlignment="1">
      <alignment vertical="center" shrinkToFit="1"/>
    </xf>
    <xf numFmtId="0" fontId="2" fillId="0" borderId="0" xfId="0" applyFont="1" applyAlignment="1" applyProtection="1">
      <alignment horizontal="right" vertical="center" shrinkToFit="1"/>
      <protection locked="0"/>
    </xf>
    <xf numFmtId="0" fontId="37" fillId="4" borderId="0" xfId="0" applyFont="1" applyFill="1" applyAlignment="1">
      <alignment horizontal="center" vertical="center"/>
    </xf>
    <xf numFmtId="0" fontId="7" fillId="0" borderId="0" xfId="0" quotePrefix="1" applyFont="1" applyAlignment="1">
      <alignment horizontal="left"/>
    </xf>
    <xf numFmtId="0" fontId="15" fillId="27" borderId="0" xfId="0" applyFont="1" applyFill="1" applyAlignment="1" applyProtection="1">
      <alignment horizontal="center" vertical="center" wrapText="1"/>
      <protection locked="0"/>
    </xf>
    <xf numFmtId="0" fontId="30" fillId="0" borderId="0" xfId="0" applyFont="1" applyAlignment="1" applyProtection="1">
      <alignment horizontal="left" vertical="center"/>
      <protection locked="0"/>
    </xf>
    <xf numFmtId="0" fontId="15" fillId="0" borderId="0" xfId="0" applyFont="1" applyAlignment="1" applyProtection="1">
      <alignment horizontal="center" vertical="center"/>
      <protection locked="0"/>
    </xf>
    <xf numFmtId="0" fontId="15" fillId="0" borderId="0" xfId="0" applyFont="1" applyAlignment="1" applyProtection="1">
      <alignment horizontal="right" vertical="top" indent="1"/>
      <protection locked="0"/>
    </xf>
    <xf numFmtId="0" fontId="0" fillId="0" borderId="0" xfId="0" applyAlignment="1">
      <alignment wrapText="1"/>
    </xf>
    <xf numFmtId="0" fontId="4" fillId="2" borderId="0" xfId="0" applyFont="1" applyFill="1" applyAlignment="1" applyProtection="1">
      <alignment vertical="center" shrinkToFit="1"/>
      <protection locked="0"/>
    </xf>
    <xf numFmtId="0" fontId="9" fillId="0" borderId="0" xfId="0" applyFont="1" applyAlignment="1" applyProtection="1">
      <alignment vertical="top"/>
      <protection locked="0"/>
    </xf>
    <xf numFmtId="0" fontId="0" fillId="0" borderId="12" xfId="0" applyBorder="1"/>
    <xf numFmtId="0" fontId="0" fillId="0" borderId="14" xfId="0" applyBorder="1"/>
    <xf numFmtId="0" fontId="15" fillId="16" borderId="0" xfId="0" applyFont="1" applyFill="1" applyAlignment="1">
      <alignment horizontal="left" vertical="center"/>
    </xf>
    <xf numFmtId="0" fontId="6" fillId="5" borderId="0" xfId="0" quotePrefix="1" applyFont="1" applyFill="1" applyAlignment="1">
      <alignment horizontal="center" vertical="center" shrinkToFit="1"/>
    </xf>
    <xf numFmtId="0" fontId="4" fillId="5" borderId="85" xfId="0" applyFont="1" applyFill="1" applyBorder="1" applyAlignment="1">
      <alignment horizontal="center" vertical="center"/>
    </xf>
    <xf numFmtId="0" fontId="4" fillId="5" borderId="84" xfId="0" applyFont="1" applyFill="1" applyBorder="1" applyAlignment="1">
      <alignment horizontal="center" vertical="center"/>
    </xf>
    <xf numFmtId="0" fontId="4" fillId="0" borderId="84" xfId="0" applyFont="1" applyBorder="1" applyAlignment="1">
      <alignment horizontal="center" vertical="center"/>
    </xf>
    <xf numFmtId="0" fontId="0" fillId="0" borderId="0" xfId="0" quotePrefix="1"/>
    <xf numFmtId="0" fontId="15" fillId="29" borderId="17" xfId="0" quotePrefix="1" applyFont="1" applyFill="1" applyBorder="1" applyAlignment="1" applyProtection="1">
      <alignment horizontal="center" vertical="center" wrapText="1" shrinkToFit="1"/>
      <protection locked="0"/>
    </xf>
    <xf numFmtId="0" fontId="35" fillId="0" borderId="0" xfId="0" applyFont="1" applyAlignment="1">
      <alignment horizontal="center" vertical="center"/>
    </xf>
    <xf numFmtId="0" fontId="28" fillId="2" borderId="59" xfId="0" applyFont="1" applyFill="1" applyBorder="1" applyAlignment="1">
      <alignment vertical="center" shrinkToFit="1"/>
    </xf>
    <xf numFmtId="0" fontId="28" fillId="2" borderId="60" xfId="0" applyFont="1" applyFill="1" applyBorder="1" applyAlignment="1">
      <alignment vertical="center" shrinkToFit="1"/>
    </xf>
    <xf numFmtId="0" fontId="23" fillId="17" borderId="5" xfId="0" applyFont="1" applyFill="1" applyBorder="1"/>
    <xf numFmtId="0" fontId="5" fillId="3" borderId="31" xfId="0" applyFont="1" applyFill="1" applyBorder="1" applyAlignment="1" applyProtection="1">
      <alignment horizontal="center" vertical="center"/>
      <protection locked="0"/>
    </xf>
    <xf numFmtId="0" fontId="11" fillId="3" borderId="30" xfId="0" applyFont="1" applyFill="1" applyBorder="1" applyAlignment="1" applyProtection="1">
      <alignment horizontal="center" vertical="center"/>
      <protection locked="0"/>
    </xf>
    <xf numFmtId="0" fontId="11" fillId="0" borderId="32" xfId="0" applyFont="1" applyBorder="1" applyAlignment="1" applyProtection="1">
      <alignment horizontal="center"/>
      <protection locked="0"/>
    </xf>
    <xf numFmtId="0" fontId="15" fillId="29" borderId="0" xfId="0" quotePrefix="1" applyFont="1" applyFill="1" applyAlignment="1" applyProtection="1">
      <alignment horizontal="center" vertical="center" wrapText="1" shrinkToFit="1"/>
      <protection locked="0"/>
    </xf>
    <xf numFmtId="0" fontId="15" fillId="29" borderId="0" xfId="0" applyFont="1" applyFill="1" applyAlignment="1" applyProtection="1">
      <alignment horizontal="center" vertical="center" wrapText="1" shrinkToFit="1"/>
      <protection locked="0"/>
    </xf>
    <xf numFmtId="0" fontId="0" fillId="0" borderId="40" xfId="0" applyBorder="1"/>
    <xf numFmtId="0" fontId="0" fillId="0" borderId="13" xfId="0" applyBorder="1"/>
    <xf numFmtId="0" fontId="0" fillId="0" borderId="41" xfId="0" applyBorder="1"/>
    <xf numFmtId="0" fontId="5" fillId="0" borderId="11" xfId="0" applyFont="1" applyBorder="1" applyAlignment="1">
      <alignment horizontal="center" vertical="center"/>
    </xf>
    <xf numFmtId="0" fontId="0" fillId="0" borderId="40" xfId="0" applyBorder="1" applyAlignment="1">
      <alignment horizontal="center" vertical="center"/>
    </xf>
    <xf numFmtId="0" fontId="0" fillId="0" borderId="12" xfId="0" applyBorder="1" applyAlignment="1">
      <alignment horizontal="center" vertical="center"/>
    </xf>
    <xf numFmtId="0" fontId="5" fillId="0" borderId="87" xfId="0" applyFont="1" applyBorder="1" applyAlignment="1">
      <alignment horizontal="center" vertical="center"/>
    </xf>
    <xf numFmtId="0" fontId="0" fillId="0" borderId="41" xfId="0" applyBorder="1" applyAlignment="1">
      <alignment horizontal="center" vertical="center"/>
    </xf>
    <xf numFmtId="0" fontId="0" fillId="0" borderId="14" xfId="0" applyBorder="1" applyAlignment="1">
      <alignment horizontal="center" vertical="center"/>
    </xf>
    <xf numFmtId="0" fontId="0" fillId="0" borderId="11" xfId="0" applyBorder="1" applyAlignment="1">
      <alignment horizontal="center" vertical="center" shrinkToFit="1"/>
    </xf>
    <xf numFmtId="0" fontId="0" fillId="0" borderId="86" xfId="0" applyBorder="1" applyAlignment="1">
      <alignment horizontal="center" vertical="center" shrinkToFit="1"/>
    </xf>
    <xf numFmtId="0" fontId="0" fillId="0" borderId="87" xfId="0" applyBorder="1" applyAlignment="1">
      <alignment horizontal="center" vertical="center" shrinkToFit="1"/>
    </xf>
    <xf numFmtId="0" fontId="0" fillId="0" borderId="40" xfId="0" applyBorder="1" applyAlignment="1">
      <alignment vertical="center"/>
    </xf>
    <xf numFmtId="0" fontId="0" fillId="0" borderId="41" xfId="0" applyBorder="1" applyAlignment="1">
      <alignment vertical="center"/>
    </xf>
    <xf numFmtId="0" fontId="0" fillId="0" borderId="23" xfId="0" quotePrefix="1" applyBorder="1" applyAlignment="1" applyProtection="1">
      <alignment horizontal="left" wrapText="1"/>
      <protection locked="0"/>
    </xf>
    <xf numFmtId="0" fontId="59" fillId="5" borderId="0" xfId="0" applyFont="1" applyFill="1"/>
    <xf numFmtId="0" fontId="9" fillId="0" borderId="21" xfId="0" applyFont="1" applyBorder="1" applyAlignment="1">
      <alignment vertical="center"/>
    </xf>
    <xf numFmtId="0" fontId="9" fillId="0" borderId="15" xfId="0" applyFont="1" applyBorder="1" applyAlignment="1">
      <alignment vertical="center"/>
    </xf>
    <xf numFmtId="0" fontId="9" fillId="0" borderId="21" xfId="0" applyFont="1" applyBorder="1" applyAlignment="1">
      <alignment vertical="center" shrinkToFit="1"/>
    </xf>
    <xf numFmtId="0" fontId="7" fillId="0" borderId="0" xfId="0" quotePrefix="1" applyFont="1" applyAlignment="1">
      <alignment vertical="center" shrinkToFit="1"/>
    </xf>
    <xf numFmtId="0" fontId="7" fillId="0" borderId="0" xfId="0" applyFont="1" applyAlignment="1">
      <alignment horizontal="left" vertical="top"/>
    </xf>
    <xf numFmtId="0" fontId="8" fillId="0" borderId="0" xfId="0" applyFont="1" applyAlignment="1">
      <alignment horizontal="left" vertical="top"/>
    </xf>
    <xf numFmtId="0" fontId="11" fillId="0" borderId="0" xfId="0" applyFont="1" applyAlignment="1">
      <alignment horizontal="left" vertical="top"/>
    </xf>
    <xf numFmtId="0" fontId="16" fillId="0" borderId="0" xfId="0" applyFont="1" applyAlignment="1">
      <alignment horizontal="left" vertical="top"/>
    </xf>
    <xf numFmtId="0" fontId="0" fillId="19" borderId="0" xfId="0" applyFill="1"/>
    <xf numFmtId="0" fontId="2" fillId="4" borderId="0" xfId="0" applyFont="1" applyFill="1" applyAlignment="1">
      <alignment horizontal="center" vertical="center"/>
    </xf>
    <xf numFmtId="0" fontId="30" fillId="12" borderId="0" xfId="0" quotePrefix="1" applyFont="1" applyFill="1" applyAlignment="1" applyProtection="1">
      <alignment horizontal="left" vertical="center"/>
      <protection locked="0"/>
    </xf>
    <xf numFmtId="0" fontId="30" fillId="11" borderId="0" xfId="0" quotePrefix="1" applyFont="1" applyFill="1" applyAlignment="1" applyProtection="1">
      <alignment horizontal="left" vertical="center"/>
      <protection locked="0"/>
    </xf>
    <xf numFmtId="0" fontId="30" fillId="16" borderId="0" xfId="0" applyFont="1" applyFill="1" applyAlignment="1">
      <alignment horizontal="center" vertical="center"/>
    </xf>
    <xf numFmtId="0" fontId="11" fillId="4" borderId="0" xfId="0" applyFont="1" applyFill="1" applyAlignment="1">
      <alignment horizontal="center" vertical="top" shrinkToFit="1"/>
    </xf>
    <xf numFmtId="0" fontId="28" fillId="3" borderId="0" xfId="0" applyFont="1" applyFill="1" applyAlignment="1">
      <alignment horizontal="center" vertical="center"/>
    </xf>
    <xf numFmtId="0" fontId="28" fillId="0" borderId="0" xfId="0" applyFont="1" applyAlignment="1">
      <alignment horizontal="center" vertical="center"/>
    </xf>
    <xf numFmtId="0" fontId="28" fillId="3" borderId="0" xfId="0" applyFont="1" applyFill="1" applyAlignment="1">
      <alignment horizontal="center" vertical="center" shrinkToFit="1"/>
    </xf>
    <xf numFmtId="0" fontId="2" fillId="0" borderId="0" xfId="0" applyFont="1" applyAlignment="1">
      <alignment horizontal="right" vertical="center"/>
    </xf>
    <xf numFmtId="0" fontId="4" fillId="0" borderId="0" xfId="0" applyFont="1"/>
    <xf numFmtId="0" fontId="4" fillId="0" borderId="0" xfId="0" applyFont="1" applyAlignment="1">
      <alignment horizontal="center" vertical="center" shrinkToFit="1"/>
    </xf>
    <xf numFmtId="0" fontId="4" fillId="0" borderId="0" xfId="0" applyFont="1" applyAlignment="1">
      <alignment vertical="center" shrinkToFit="1"/>
    </xf>
    <xf numFmtId="0" fontId="0" fillId="0" borderId="5" xfId="0" applyBorder="1" applyAlignment="1">
      <alignment vertical="center"/>
    </xf>
    <xf numFmtId="0" fontId="20" fillId="0" borderId="5" xfId="0" applyFont="1" applyBorder="1" applyAlignment="1">
      <alignment horizontal="right" wrapText="1" shrinkToFit="1"/>
    </xf>
    <xf numFmtId="0" fontId="23" fillId="17" borderId="0" xfId="0" applyFont="1" applyFill="1"/>
    <xf numFmtId="166" fontId="2" fillId="17" borderId="0" xfId="0" applyNumberFormat="1" applyFont="1" applyFill="1" applyAlignment="1">
      <alignment horizontal="right" vertical="center" shrinkToFit="1"/>
    </xf>
    <xf numFmtId="0" fontId="0" fillId="0" borderId="5" xfId="0" applyBorder="1"/>
    <xf numFmtId="0" fontId="2" fillId="0" borderId="5" xfId="0" applyFont="1" applyBorder="1" applyAlignment="1">
      <alignment horizontal="center" vertical="center"/>
    </xf>
    <xf numFmtId="0" fontId="4" fillId="0" borderId="5" xfId="0" applyFont="1" applyBorder="1" applyAlignment="1">
      <alignment horizontal="center" vertical="center" shrinkToFit="1"/>
    </xf>
    <xf numFmtId="0" fontId="32" fillId="17" borderId="0" xfId="0" quotePrefix="1" applyFont="1" applyFill="1"/>
    <xf numFmtId="0" fontId="32" fillId="17" borderId="0" xfId="0" applyFont="1" applyFill="1"/>
    <xf numFmtId="0" fontId="9" fillId="17" borderId="0" xfId="0" applyFont="1" applyFill="1" applyAlignment="1">
      <alignment vertical="top"/>
    </xf>
    <xf numFmtId="0" fontId="9" fillId="17" borderId="0" xfId="0" applyFont="1" applyFill="1" applyAlignment="1">
      <alignment horizontal="right" vertical="top"/>
    </xf>
    <xf numFmtId="0" fontId="23" fillId="17" borderId="0" xfId="0" applyFont="1" applyFill="1" applyAlignment="1">
      <alignment vertical="top"/>
    </xf>
    <xf numFmtId="0" fontId="2" fillId="17" borderId="0" xfId="0" applyFont="1" applyFill="1" applyAlignment="1">
      <alignment vertical="center"/>
    </xf>
    <xf numFmtId="0" fontId="21" fillId="17" borderId="0" xfId="0" applyFont="1" applyFill="1" applyAlignment="1">
      <alignment horizontal="left" vertical="top"/>
    </xf>
    <xf numFmtId="2" fontId="9" fillId="0" borderId="0" xfId="0" applyNumberFormat="1" applyFont="1" applyAlignment="1" applyProtection="1">
      <alignment horizontal="center" vertical="center"/>
      <protection locked="0"/>
    </xf>
    <xf numFmtId="0" fontId="2" fillId="17" borderId="0" xfId="0" applyFont="1" applyFill="1" applyAlignment="1">
      <alignment vertical="top"/>
    </xf>
    <xf numFmtId="0" fontId="2" fillId="17" borderId="0" xfId="0" applyFont="1" applyFill="1" applyAlignment="1">
      <alignment horizontal="left" vertical="top"/>
    </xf>
    <xf numFmtId="0" fontId="9" fillId="17" borderId="0" xfId="0" applyFont="1" applyFill="1" applyAlignment="1">
      <alignment horizontal="left" vertical="top"/>
    </xf>
    <xf numFmtId="0" fontId="4" fillId="2" borderId="0" xfId="0" quotePrefix="1" applyFont="1" applyFill="1" applyAlignment="1">
      <alignment horizontal="center" vertical="center"/>
    </xf>
    <xf numFmtId="0" fontId="4" fillId="2" borderId="0" xfId="0" applyFont="1" applyFill="1" applyAlignment="1" applyProtection="1">
      <alignment horizontal="center" vertical="center" shrinkToFit="1"/>
      <protection locked="0"/>
    </xf>
    <xf numFmtId="0" fontId="20" fillId="0" borderId="0" xfId="0" applyFont="1" applyAlignment="1">
      <alignment horizontal="right" wrapText="1" shrinkToFit="1"/>
    </xf>
    <xf numFmtId="0" fontId="25" fillId="17" borderId="0" xfId="0" applyFont="1" applyFill="1" applyAlignment="1">
      <alignment horizontal="right" vertical="center"/>
    </xf>
    <xf numFmtId="0" fontId="23" fillId="17" borderId="0" xfId="0" applyFont="1" applyFill="1" applyAlignment="1">
      <alignment horizontal="center" vertical="center"/>
    </xf>
    <xf numFmtId="0" fontId="23" fillId="17" borderId="0" xfId="0" applyFont="1" applyFill="1" applyAlignment="1">
      <alignment vertical="center"/>
    </xf>
    <xf numFmtId="0" fontId="10" fillId="16" borderId="0" xfId="0" applyFont="1" applyFill="1" applyAlignment="1">
      <alignment horizontal="left" vertical="center" shrinkToFit="1"/>
    </xf>
    <xf numFmtId="0" fontId="2" fillId="16" borderId="0" xfId="0" applyFont="1" applyFill="1" applyAlignment="1">
      <alignment horizontal="center" vertical="center" shrinkToFit="1"/>
    </xf>
    <xf numFmtId="0" fontId="12" fillId="17" borderId="0" xfId="0" applyFont="1" applyFill="1" applyAlignment="1">
      <alignment horizontal="right" vertical="center"/>
    </xf>
    <xf numFmtId="0" fontId="14" fillId="17" borderId="0" xfId="0" applyFont="1" applyFill="1" applyAlignment="1">
      <alignment horizontal="center" vertical="center"/>
    </xf>
    <xf numFmtId="0" fontId="14" fillId="17" borderId="0" xfId="0" applyFont="1" applyFill="1" applyAlignment="1">
      <alignment vertical="center"/>
    </xf>
    <xf numFmtId="0" fontId="25" fillId="17" borderId="0" xfId="0" applyFont="1" applyFill="1" applyAlignment="1">
      <alignment vertical="center"/>
    </xf>
    <xf numFmtId="0" fontId="2" fillId="17" borderId="0" xfId="0" applyFont="1" applyFill="1" applyAlignment="1">
      <alignment horizontal="right" vertical="center"/>
    </xf>
    <xf numFmtId="1" fontId="9" fillId="0" borderId="0" xfId="0" applyNumberFormat="1" applyFont="1" applyAlignment="1" applyProtection="1">
      <alignment horizontal="center" vertical="center" shrinkToFit="1"/>
      <protection locked="0"/>
    </xf>
    <xf numFmtId="0" fontId="25" fillId="17" borderId="0" xfId="0" applyFont="1" applyFill="1" applyAlignment="1">
      <alignment horizontal="right" vertical="top"/>
    </xf>
    <xf numFmtId="0" fontId="2" fillId="17" borderId="0" xfId="0" applyFont="1" applyFill="1" applyAlignment="1">
      <alignment horizontal="right" vertical="top"/>
    </xf>
    <xf numFmtId="0" fontId="9" fillId="17" borderId="0" xfId="0" applyFont="1" applyFill="1" applyAlignment="1">
      <alignment horizontal="left" vertical="center" indent="1"/>
    </xf>
    <xf numFmtId="0" fontId="9" fillId="17" borderId="0" xfId="0" applyFont="1" applyFill="1" applyAlignment="1">
      <alignment vertical="center"/>
    </xf>
    <xf numFmtId="166" fontId="2" fillId="17" borderId="0" xfId="0" applyNumberFormat="1" applyFont="1" applyFill="1" applyAlignment="1">
      <alignment horizontal="right" vertical="center"/>
    </xf>
    <xf numFmtId="0" fontId="15" fillId="17" borderId="0" xfId="0" applyFont="1" applyFill="1" applyAlignment="1">
      <alignment horizontal="right" vertical="center"/>
    </xf>
    <xf numFmtId="166" fontId="2" fillId="17" borderId="0" xfId="0" applyNumberFormat="1" applyFont="1" applyFill="1" applyAlignment="1">
      <alignment horizontal="right" vertical="top"/>
    </xf>
    <xf numFmtId="0" fontId="19" fillId="17" borderId="0" xfId="0" applyFont="1" applyFill="1" applyAlignment="1">
      <alignment horizontal="right"/>
    </xf>
    <xf numFmtId="0" fontId="25" fillId="17" borderId="0" xfId="0" applyFont="1" applyFill="1" applyAlignment="1">
      <alignment horizontal="left" vertical="center"/>
    </xf>
    <xf numFmtId="0" fontId="23" fillId="17" borderId="0" xfId="0" applyFont="1" applyFill="1" applyAlignment="1">
      <alignment horizontal="left" vertical="center"/>
    </xf>
    <xf numFmtId="0" fontId="25" fillId="17" borderId="0" xfId="0" quotePrefix="1" applyFont="1" applyFill="1" applyAlignment="1">
      <alignment horizontal="right" vertical="center"/>
    </xf>
    <xf numFmtId="0" fontId="14" fillId="17" borderId="0" xfId="0" applyFont="1" applyFill="1" applyAlignment="1">
      <alignment horizontal="left" vertical="center" indent="1"/>
    </xf>
    <xf numFmtId="0" fontId="9" fillId="0" borderId="0" xfId="0" applyFont="1" applyAlignment="1" applyProtection="1">
      <alignment horizontal="center" vertical="center" shrinkToFit="1"/>
      <protection locked="0"/>
    </xf>
    <xf numFmtId="0" fontId="25" fillId="17" borderId="0" xfId="0" quotePrefix="1" applyFont="1" applyFill="1" applyAlignment="1">
      <alignment vertical="center"/>
    </xf>
    <xf numFmtId="0" fontId="18" fillId="17" borderId="0" xfId="0" applyFont="1" applyFill="1" applyAlignment="1">
      <alignment horizontal="right"/>
    </xf>
    <xf numFmtId="0" fontId="23" fillId="17" borderId="0" xfId="0" applyFont="1" applyFill="1" applyAlignment="1">
      <alignment horizontal="left" vertical="center" indent="1"/>
    </xf>
    <xf numFmtId="0" fontId="14" fillId="17" borderId="0" xfId="0" applyFont="1" applyFill="1" applyAlignment="1">
      <alignment horizontal="right" vertical="center" shrinkToFit="1"/>
    </xf>
    <xf numFmtId="166" fontId="2" fillId="17" borderId="0" xfId="0" applyNumberFormat="1" applyFont="1" applyFill="1" applyAlignment="1">
      <alignment vertical="top" shrinkToFit="1"/>
    </xf>
    <xf numFmtId="169" fontId="2" fillId="17" borderId="0" xfId="0" applyNumberFormat="1" applyFont="1" applyFill="1" applyAlignment="1">
      <alignment vertical="top" shrinkToFit="1"/>
    </xf>
    <xf numFmtId="166" fontId="25" fillId="17" borderId="0" xfId="0" applyNumberFormat="1" applyFont="1" applyFill="1" applyAlignment="1">
      <alignment horizontal="right" vertical="top"/>
    </xf>
    <xf numFmtId="0" fontId="17" fillId="17" borderId="0" xfId="0" applyFont="1" applyFill="1" applyAlignment="1">
      <alignment vertical="center"/>
    </xf>
    <xf numFmtId="0" fontId="9" fillId="0" borderId="0" xfId="0" applyFont="1" applyAlignment="1" applyProtection="1">
      <alignment horizontal="center" vertical="center"/>
      <protection locked="0"/>
    </xf>
    <xf numFmtId="0" fontId="2" fillId="17" borderId="0" xfId="0" applyFont="1" applyFill="1" applyAlignment="1">
      <alignment vertical="top" shrinkToFit="1"/>
    </xf>
    <xf numFmtId="0" fontId="4" fillId="0" borderId="5" xfId="0" applyFont="1" applyBorder="1" applyAlignment="1">
      <alignment vertical="center" shrinkToFit="1"/>
    </xf>
    <xf numFmtId="0" fontId="15" fillId="0" borderId="81" xfId="0" applyFont="1" applyBorder="1" applyAlignment="1">
      <alignment horizontal="center" vertical="center" shrinkToFit="1"/>
    </xf>
    <xf numFmtId="0" fontId="17" fillId="5" borderId="81" xfId="0" applyFont="1" applyFill="1" applyBorder="1" applyAlignment="1">
      <alignment horizontal="center" shrinkToFit="1"/>
    </xf>
    <xf numFmtId="0" fontId="0" fillId="3" borderId="0" xfId="0" applyFill="1" applyAlignment="1">
      <alignment wrapText="1"/>
    </xf>
    <xf numFmtId="0" fontId="10" fillId="0" borderId="0" xfId="0" applyFont="1" applyAlignment="1">
      <alignment horizontal="left" vertical="top"/>
    </xf>
    <xf numFmtId="0" fontId="17" fillId="0" borderId="0" xfId="0" applyFont="1" applyAlignment="1">
      <alignment vertical="center"/>
    </xf>
    <xf numFmtId="0" fontId="17" fillId="8" borderId="0" xfId="0" applyFont="1" applyFill="1" applyAlignment="1" applyProtection="1">
      <alignment horizontal="center" vertical="center"/>
      <protection locked="0"/>
    </xf>
    <xf numFmtId="0" fontId="17" fillId="0" borderId="0" xfId="0" applyFont="1" applyAlignment="1" applyProtection="1">
      <alignment vertical="center"/>
      <protection locked="0"/>
    </xf>
    <xf numFmtId="0" fontId="15" fillId="5" borderId="0" xfId="0" applyFont="1" applyFill="1" applyAlignment="1">
      <alignment vertical="center"/>
    </xf>
    <xf numFmtId="0" fontId="15" fillId="3" borderId="0" xfId="0" applyFont="1" applyFill="1" applyAlignment="1">
      <alignment vertical="center"/>
    </xf>
    <xf numFmtId="0" fontId="9" fillId="17" borderId="0" xfId="0" applyFont="1" applyFill="1" applyAlignment="1">
      <alignment horizontal="left" vertical="center"/>
    </xf>
    <xf numFmtId="0" fontId="17" fillId="21" borderId="0" xfId="0" applyFont="1" applyFill="1" applyAlignment="1" applyProtection="1">
      <alignment horizontal="center" vertical="center"/>
      <protection locked="0"/>
    </xf>
    <xf numFmtId="0" fontId="17" fillId="2" borderId="94" xfId="0" applyFont="1" applyFill="1" applyBorder="1" applyAlignment="1" applyProtection="1">
      <alignment horizontal="left" vertical="center" wrapText="1"/>
      <protection locked="0"/>
    </xf>
    <xf numFmtId="0" fontId="29" fillId="2" borderId="94" xfId="0" applyFont="1" applyFill="1" applyBorder="1" applyAlignment="1" applyProtection="1">
      <alignment horizontal="left" vertical="center" wrapText="1"/>
      <protection locked="0"/>
    </xf>
    <xf numFmtId="0" fontId="17" fillId="19" borderId="0" xfId="0" applyFont="1" applyFill="1" applyAlignment="1">
      <alignment horizontal="center" vertical="center"/>
    </xf>
    <xf numFmtId="0" fontId="15" fillId="19" borderId="0" xfId="0" applyFont="1" applyFill="1" applyAlignment="1">
      <alignment horizontal="center" vertical="center"/>
    </xf>
    <xf numFmtId="0" fontId="0" fillId="0" borderId="0" xfId="0" applyAlignment="1">
      <alignment horizontal="right" vertical="top" indent="1"/>
    </xf>
    <xf numFmtId="0" fontId="17" fillId="0" borderId="81" xfId="0" applyFont="1" applyBorder="1" applyAlignment="1">
      <alignment horizontal="center" vertical="center" wrapText="1"/>
    </xf>
    <xf numFmtId="0" fontId="4" fillId="5" borderId="0" xfId="0" applyFont="1" applyFill="1" applyAlignment="1">
      <alignment horizontal="center" vertical="center" shrinkToFit="1"/>
    </xf>
    <xf numFmtId="0" fontId="30" fillId="14" borderId="0" xfId="0" applyFont="1" applyFill="1" applyAlignment="1" applyProtection="1">
      <alignment horizontal="left" vertical="center" shrinkToFit="1"/>
      <protection locked="0"/>
    </xf>
    <xf numFmtId="0" fontId="30" fillId="7" borderId="0" xfId="0" applyFont="1" applyFill="1" applyAlignment="1" applyProtection="1">
      <alignment horizontal="left" vertical="center" shrinkToFit="1"/>
      <protection locked="0"/>
    </xf>
    <xf numFmtId="0" fontId="30" fillId="15" borderId="0" xfId="0" applyFont="1" applyFill="1" applyAlignment="1" applyProtection="1">
      <alignment horizontal="left" vertical="center" shrinkToFit="1"/>
      <protection locked="0"/>
    </xf>
    <xf numFmtId="0" fontId="30" fillId="9" borderId="0" xfId="0" applyFont="1" applyFill="1" applyAlignment="1" applyProtection="1">
      <alignment horizontal="left" vertical="center" shrinkToFit="1"/>
      <protection locked="0"/>
    </xf>
    <xf numFmtId="0" fontId="30" fillId="13" borderId="0" xfId="0" applyFont="1" applyFill="1" applyAlignment="1" applyProtection="1">
      <alignment horizontal="left" vertical="center" shrinkToFit="1"/>
      <protection locked="0"/>
    </xf>
    <xf numFmtId="0" fontId="17" fillId="8" borderId="0" xfId="0" applyFont="1" applyFill="1" applyAlignment="1">
      <alignment horizontal="center" vertical="center" wrapText="1"/>
    </xf>
    <xf numFmtId="0" fontId="0" fillId="0" borderId="0" xfId="0" applyAlignment="1">
      <alignment shrinkToFit="1"/>
    </xf>
    <xf numFmtId="0" fontId="4" fillId="5" borderId="74" xfId="0" applyFont="1" applyFill="1" applyBorder="1" applyAlignment="1">
      <alignment horizontal="center" vertical="center" shrinkToFit="1"/>
    </xf>
    <xf numFmtId="0" fontId="4" fillId="5" borderId="75" xfId="0" applyFont="1" applyFill="1" applyBorder="1" applyAlignment="1">
      <alignment horizontal="center" vertical="center" shrinkToFit="1"/>
    </xf>
    <xf numFmtId="0" fontId="4" fillId="5" borderId="76" xfId="0" applyFont="1" applyFill="1" applyBorder="1" applyAlignment="1">
      <alignment horizontal="center" vertical="center" shrinkToFit="1"/>
    </xf>
    <xf numFmtId="0" fontId="46" fillId="0" borderId="78" xfId="0" applyFont="1" applyBorder="1" applyAlignment="1">
      <alignment shrinkToFit="1"/>
    </xf>
    <xf numFmtId="0" fontId="45" fillId="0" borderId="79" xfId="0" applyFont="1" applyBorder="1" applyAlignment="1">
      <alignment shrinkToFit="1"/>
    </xf>
    <xf numFmtId="0" fontId="0" fillId="0" borderId="80" xfId="0" applyBorder="1" applyAlignment="1">
      <alignment shrinkToFit="1"/>
    </xf>
    <xf numFmtId="0" fontId="0" fillId="4" borderId="0" xfId="0" applyFill="1" applyAlignment="1">
      <alignment shrinkToFit="1"/>
    </xf>
    <xf numFmtId="0" fontId="4" fillId="2" borderId="0" xfId="0" applyFont="1" applyFill="1" applyAlignment="1">
      <alignment shrinkToFit="1"/>
    </xf>
    <xf numFmtId="0" fontId="0" fillId="4" borderId="70" xfId="0" applyFill="1" applyBorder="1" applyAlignment="1" applyProtection="1">
      <alignment horizontal="left" shrinkToFit="1"/>
      <protection locked="0"/>
    </xf>
    <xf numFmtId="0" fontId="11" fillId="0" borderId="88" xfId="0" applyFont="1" applyBorder="1" applyAlignment="1">
      <alignment shrinkToFit="1"/>
    </xf>
    <xf numFmtId="0" fontId="0" fillId="0" borderId="89" xfId="0" applyBorder="1" applyAlignment="1">
      <alignment shrinkToFit="1"/>
    </xf>
    <xf numFmtId="0" fontId="0" fillId="0" borderId="90" xfId="0" applyBorder="1" applyAlignment="1">
      <alignment shrinkToFit="1"/>
    </xf>
    <xf numFmtId="0" fontId="4" fillId="5" borderId="0" xfId="0" applyFont="1" applyFill="1" applyAlignment="1">
      <alignment horizontal="center" vertical="top" shrinkToFit="1"/>
    </xf>
    <xf numFmtId="0" fontId="5" fillId="4" borderId="0" xfId="0" applyFont="1" applyFill="1" applyAlignment="1">
      <alignment horizontal="center" vertical="top" shrinkToFit="1"/>
    </xf>
    <xf numFmtId="0" fontId="0" fillId="0" borderId="0" xfId="0" applyAlignment="1">
      <alignment vertical="top" shrinkToFit="1"/>
    </xf>
    <xf numFmtId="0" fontId="11" fillId="0" borderId="91" xfId="0" applyFont="1" applyBorder="1" applyAlignment="1">
      <alignment horizontal="center" vertical="top" shrinkToFit="1"/>
    </xf>
    <xf numFmtId="0" fontId="7" fillId="0" borderId="0" xfId="0" applyFont="1" applyAlignment="1">
      <alignment horizontal="left" shrinkToFit="1"/>
    </xf>
    <xf numFmtId="0" fontId="11" fillId="0" borderId="0" xfId="0" applyFont="1" applyAlignment="1">
      <alignment horizontal="right" vertical="top" shrinkToFit="1"/>
    </xf>
    <xf numFmtId="0" fontId="0" fillId="0" borderId="91" xfId="0" applyBorder="1" applyAlignment="1">
      <alignment shrinkToFit="1"/>
    </xf>
    <xf numFmtId="0" fontId="0" fillId="17" borderId="92" xfId="0" applyFill="1" applyBorder="1" applyAlignment="1">
      <alignment vertical="top" shrinkToFit="1"/>
    </xf>
    <xf numFmtId="0" fontId="0" fillId="17" borderId="93" xfId="0" applyFill="1" applyBorder="1" applyAlignment="1">
      <alignment vertical="top" shrinkToFit="1"/>
    </xf>
    <xf numFmtId="0" fontId="0" fillId="0" borderId="74" xfId="0" applyBorder="1" applyAlignment="1">
      <alignment vertical="top" shrinkToFit="1"/>
    </xf>
    <xf numFmtId="0" fontId="0" fillId="30" borderId="75" xfId="0" applyFill="1" applyBorder="1" applyAlignment="1">
      <alignment vertical="top" shrinkToFit="1"/>
    </xf>
    <xf numFmtId="0" fontId="0" fillId="31" borderId="76" xfId="0" applyFill="1" applyBorder="1" applyAlignment="1">
      <alignment vertical="top" shrinkToFit="1"/>
    </xf>
    <xf numFmtId="0" fontId="5" fillId="9" borderId="88" xfId="0" applyFont="1" applyFill="1" applyBorder="1" applyAlignment="1">
      <alignment vertical="top" shrinkToFit="1"/>
    </xf>
    <xf numFmtId="0" fontId="0" fillId="31" borderId="0" xfId="0" applyFill="1" applyAlignment="1">
      <alignment vertical="top" shrinkToFit="1"/>
    </xf>
    <xf numFmtId="0" fontId="0" fillId="31" borderId="77" xfId="0" applyFill="1" applyBorder="1" applyAlignment="1">
      <alignment vertical="top" shrinkToFit="1"/>
    </xf>
    <xf numFmtId="0" fontId="8" fillId="0" borderId="0" xfId="0" applyFont="1" applyAlignment="1">
      <alignment horizontal="left" vertical="top" shrinkToFit="1"/>
    </xf>
    <xf numFmtId="0" fontId="0" fillId="9" borderId="89" xfId="0" applyFill="1" applyBorder="1" applyAlignment="1">
      <alignment vertical="top" shrinkToFit="1"/>
    </xf>
    <xf numFmtId="0" fontId="5" fillId="9" borderId="90" xfId="0" applyFont="1" applyFill="1" applyBorder="1" applyAlignment="1">
      <alignment vertical="top" shrinkToFit="1"/>
    </xf>
    <xf numFmtId="0" fontId="0" fillId="31" borderId="79" xfId="0" applyFill="1" applyBorder="1" applyAlignment="1">
      <alignment vertical="top" shrinkToFit="1"/>
    </xf>
    <xf numFmtId="0" fontId="0" fillId="31" borderId="80" xfId="0" applyFill="1" applyBorder="1" applyAlignment="1">
      <alignment vertical="top" shrinkToFit="1"/>
    </xf>
    <xf numFmtId="0" fontId="0" fillId="0" borderId="91" xfId="0" applyBorder="1" applyAlignment="1">
      <alignment vertical="top" shrinkToFit="1"/>
    </xf>
    <xf numFmtId="0" fontId="29" fillId="2" borderId="95" xfId="0" applyFont="1" applyFill="1" applyBorder="1" applyAlignment="1" applyProtection="1">
      <alignment horizontal="left" vertical="center" wrapText="1"/>
      <protection locked="0"/>
    </xf>
    <xf numFmtId="0" fontId="15" fillId="0" borderId="0" xfId="0" applyFont="1" applyAlignment="1">
      <alignment horizontal="left" vertical="top" wrapText="1"/>
    </xf>
    <xf numFmtId="0" fontId="15" fillId="12" borderId="0" xfId="0" applyFont="1" applyFill="1" applyAlignment="1">
      <alignment horizontal="center" vertical="center"/>
    </xf>
    <xf numFmtId="0" fontId="15" fillId="3" borderId="0" xfId="0" applyFont="1" applyFill="1" applyAlignment="1" applyProtection="1">
      <alignment horizontal="left" vertical="center"/>
      <protection locked="0"/>
    </xf>
    <xf numFmtId="0" fontId="6" fillId="3" borderId="0" xfId="0" applyFont="1" applyFill="1" applyAlignment="1">
      <alignment shrinkToFit="1"/>
    </xf>
    <xf numFmtId="0" fontId="9" fillId="0" borderId="0" xfId="0" quotePrefix="1" applyFont="1" applyAlignment="1" applyProtection="1">
      <alignment vertical="center"/>
      <protection locked="0"/>
    </xf>
    <xf numFmtId="0" fontId="4" fillId="0" borderId="0" xfId="0" applyFont="1" applyAlignment="1">
      <alignment vertical="center" wrapText="1" shrinkToFit="1"/>
    </xf>
    <xf numFmtId="20" fontId="15" fillId="13" borderId="7" xfId="0" applyNumberFormat="1" applyFont="1" applyFill="1" applyBorder="1" applyAlignment="1">
      <alignment horizontal="left" vertical="center"/>
    </xf>
    <xf numFmtId="20" fontId="15" fillId="7" borderId="7" xfId="0" applyNumberFormat="1" applyFont="1" applyFill="1" applyBorder="1" applyAlignment="1">
      <alignment horizontal="left" vertical="center"/>
    </xf>
    <xf numFmtId="20" fontId="15" fillId="14" borderId="7" xfId="0" applyNumberFormat="1" applyFont="1" applyFill="1" applyBorder="1" applyAlignment="1">
      <alignment horizontal="left" vertical="center"/>
    </xf>
    <xf numFmtId="164" fontId="15" fillId="10" borderId="7" xfId="0" applyNumberFormat="1" applyFont="1" applyFill="1" applyBorder="1" applyAlignment="1">
      <alignment horizontal="left" vertical="center" wrapText="1"/>
    </xf>
    <xf numFmtId="0" fontId="15" fillId="6" borderId="7" xfId="0" quotePrefix="1" applyFont="1" applyFill="1" applyBorder="1" applyAlignment="1">
      <alignment horizontal="left" vertical="center" wrapText="1"/>
    </xf>
    <xf numFmtId="20" fontId="15" fillId="7" borderId="0" xfId="0" applyNumberFormat="1" applyFont="1" applyFill="1" applyAlignment="1">
      <alignment horizontal="left" vertical="center"/>
    </xf>
    <xf numFmtId="0" fontId="9" fillId="0" borderId="58" xfId="0" quotePrefix="1" applyFont="1" applyBorder="1" applyAlignment="1">
      <alignment vertical="top" wrapText="1"/>
    </xf>
    <xf numFmtId="0" fontId="17" fillId="2" borderId="95" xfId="0" applyFont="1" applyFill="1" applyBorder="1" applyAlignment="1" applyProtection="1">
      <alignment horizontal="left" vertical="center" wrapText="1"/>
      <protection locked="0"/>
    </xf>
    <xf numFmtId="0" fontId="15" fillId="3" borderId="0" xfId="0" applyFont="1" applyFill="1" applyAlignment="1" applyProtection="1">
      <alignment vertical="center"/>
      <protection locked="0"/>
    </xf>
    <xf numFmtId="0" fontId="9" fillId="6" borderId="0" xfId="0" applyFont="1" applyFill="1" applyAlignment="1" applyProtection="1">
      <alignment horizontal="left" vertical="center" wrapText="1"/>
      <protection locked="0"/>
    </xf>
    <xf numFmtId="0" fontId="30" fillId="4" borderId="0" xfId="0" applyFont="1" applyFill="1" applyAlignment="1">
      <alignment horizontal="center" vertical="center"/>
    </xf>
    <xf numFmtId="0" fontId="2" fillId="16" borderId="0" xfId="0" applyFont="1" applyFill="1" applyAlignment="1">
      <alignment horizontal="center" vertical="center"/>
    </xf>
    <xf numFmtId="0" fontId="29" fillId="2" borderId="0" xfId="0" applyFont="1" applyFill="1" applyAlignment="1">
      <alignment horizontal="center" vertical="center"/>
    </xf>
    <xf numFmtId="0" fontId="9" fillId="8" borderId="0" xfId="0" applyFont="1" applyFill="1" applyAlignment="1" applyProtection="1">
      <alignment horizontal="left" vertical="center" wrapText="1"/>
      <protection locked="0"/>
    </xf>
    <xf numFmtId="0" fontId="9" fillId="13" borderId="0" xfId="0" applyFont="1" applyFill="1" applyAlignment="1" applyProtection="1">
      <alignment horizontal="left" vertical="center" shrinkToFit="1"/>
      <protection locked="0"/>
    </xf>
    <xf numFmtId="0" fontId="9" fillId="14" borderId="0" xfId="0" applyFont="1" applyFill="1" applyAlignment="1" applyProtection="1">
      <alignment horizontal="left" vertical="center" shrinkToFit="1"/>
      <protection locked="0"/>
    </xf>
    <xf numFmtId="0" fontId="9" fillId="7" borderId="0" xfId="0" applyFont="1" applyFill="1" applyAlignment="1" applyProtection="1">
      <alignment horizontal="left" vertical="center" shrinkToFit="1"/>
      <protection locked="0"/>
    </xf>
    <xf numFmtId="0" fontId="9" fillId="15" borderId="0" xfId="0" applyFont="1" applyFill="1" applyAlignment="1" applyProtection="1">
      <alignment horizontal="left" vertical="center" shrinkToFit="1"/>
      <protection locked="0"/>
    </xf>
    <xf numFmtId="0" fontId="30" fillId="22" borderId="0" xfId="0" applyFont="1" applyFill="1" applyAlignment="1" applyProtection="1">
      <alignment horizontal="center" vertical="center" shrinkToFit="1"/>
      <protection locked="0"/>
    </xf>
    <xf numFmtId="0" fontId="30" fillId="16" borderId="0" xfId="0" applyFont="1" applyFill="1" applyAlignment="1">
      <alignment horizontal="left" vertical="center"/>
    </xf>
    <xf numFmtId="0" fontId="30" fillId="3" borderId="0" xfId="0" applyFont="1" applyFill="1" applyAlignment="1" applyProtection="1">
      <alignment vertical="center"/>
      <protection locked="0"/>
    </xf>
    <xf numFmtId="0" fontId="30" fillId="6" borderId="0" xfId="0" applyFont="1" applyFill="1" applyAlignment="1" applyProtection="1">
      <alignment horizontal="left" vertical="center" wrapText="1" indent="1"/>
      <protection locked="0"/>
    </xf>
    <xf numFmtId="0" fontId="30" fillId="10" borderId="0" xfId="0" applyFont="1" applyFill="1" applyAlignment="1" applyProtection="1">
      <alignment horizontal="left" vertical="center" wrapText="1" indent="1"/>
      <protection locked="0"/>
    </xf>
    <xf numFmtId="0" fontId="30" fillId="11" borderId="0" xfId="0" applyFont="1" applyFill="1" applyAlignment="1" applyProtection="1">
      <alignment horizontal="left" vertical="center" wrapText="1" indent="1"/>
      <protection locked="0"/>
    </xf>
    <xf numFmtId="0" fontId="30" fillId="12" borderId="0" xfId="0" applyFont="1" applyFill="1" applyAlignment="1" applyProtection="1">
      <alignment horizontal="left" vertical="center" wrapText="1" indent="1"/>
      <protection locked="0"/>
    </xf>
    <xf numFmtId="0" fontId="29" fillId="2" borderId="96" xfId="0" applyFont="1" applyFill="1" applyBorder="1" applyAlignment="1" applyProtection="1">
      <alignment horizontal="left" vertical="center" wrapText="1"/>
      <protection locked="0"/>
    </xf>
    <xf numFmtId="0" fontId="29" fillId="21" borderId="0" xfId="0" applyFont="1" applyFill="1" applyAlignment="1" applyProtection="1">
      <alignment horizontal="center" vertical="center"/>
      <protection locked="0"/>
    </xf>
    <xf numFmtId="0" fontId="29" fillId="8" borderId="0" xfId="0" applyFont="1" applyFill="1" applyAlignment="1" applyProtection="1">
      <alignment horizontal="center" vertical="center"/>
      <protection locked="0"/>
    </xf>
    <xf numFmtId="0" fontId="29" fillId="0" borderId="0" xfId="0" applyFont="1" applyAlignment="1" applyProtection="1">
      <alignment vertical="center"/>
      <protection locked="0"/>
    </xf>
    <xf numFmtId="0" fontId="30" fillId="12" borderId="0" xfId="0" applyFont="1" applyFill="1" applyAlignment="1" applyProtection="1">
      <alignment horizontal="left" vertical="center" shrinkToFit="1"/>
      <protection locked="0"/>
    </xf>
    <xf numFmtId="0" fontId="30" fillId="21" borderId="0" xfId="0" applyFont="1" applyFill="1" applyAlignment="1" applyProtection="1">
      <alignment horizontal="left" vertical="center" wrapText="1"/>
      <protection locked="0"/>
    </xf>
    <xf numFmtId="0" fontId="4" fillId="0" borderId="0" xfId="0" applyFont="1" applyAlignment="1">
      <alignment horizontal="center" vertical="center" wrapText="1" shrinkToFit="1"/>
    </xf>
    <xf numFmtId="0" fontId="4" fillId="0" borderId="5" xfId="0" applyFont="1" applyBorder="1" applyAlignment="1">
      <alignment vertical="center" wrapText="1" shrinkToFit="1"/>
    </xf>
    <xf numFmtId="0" fontId="29" fillId="2" borderId="0" xfId="0" applyFont="1" applyFill="1" applyAlignment="1" applyProtection="1">
      <alignment horizontal="center" vertical="center" shrinkToFit="1"/>
      <protection locked="0"/>
    </xf>
    <xf numFmtId="0" fontId="30" fillId="22" borderId="0" xfId="0" applyFont="1" applyFill="1" applyAlignment="1" applyProtection="1">
      <alignment horizontal="left" vertical="center" shrinkToFit="1"/>
      <protection locked="0"/>
    </xf>
    <xf numFmtId="0" fontId="4" fillId="2" borderId="94" xfId="0" applyFont="1" applyFill="1" applyBorder="1" applyAlignment="1" applyProtection="1">
      <alignment vertical="center" wrapText="1"/>
      <protection locked="0"/>
    </xf>
    <xf numFmtId="0" fontId="11" fillId="0" borderId="0" xfId="0" applyFont="1"/>
    <xf numFmtId="0" fontId="5" fillId="0" borderId="0" xfId="0" applyFont="1"/>
    <xf numFmtId="0" fontId="9" fillId="0" borderId="0" xfId="0" applyFont="1" applyAlignment="1" applyProtection="1">
      <alignment vertical="center" wrapText="1"/>
      <protection locked="0"/>
    </xf>
    <xf numFmtId="0" fontId="0" fillId="0" borderId="0" xfId="0" applyAlignment="1" applyProtection="1">
      <alignment wrapText="1"/>
      <protection locked="0"/>
    </xf>
    <xf numFmtId="0" fontId="5" fillId="0" borderId="15" xfId="0" applyFont="1" applyBorder="1"/>
    <xf numFmtId="0" fontId="0" fillId="0" borderId="17" xfId="0" applyBorder="1"/>
    <xf numFmtId="0" fontId="5" fillId="0" borderId="17" xfId="0" applyFont="1" applyBorder="1"/>
    <xf numFmtId="0" fontId="0" fillId="0" borderId="16" xfId="0" applyBorder="1"/>
    <xf numFmtId="0" fontId="45" fillId="0" borderId="0" xfId="0" applyFont="1"/>
    <xf numFmtId="0" fontId="7" fillId="0" borderId="0" xfId="0" applyFont="1"/>
    <xf numFmtId="0" fontId="4" fillId="2" borderId="0" xfId="0" applyFont="1" applyFill="1"/>
    <xf numFmtId="0" fontId="4" fillId="2" borderId="0" xfId="0" quotePrefix="1" applyFont="1" applyFill="1" applyAlignment="1" applyProtection="1">
      <alignment horizontal="center" vertical="center"/>
      <protection locked="0"/>
    </xf>
    <xf numFmtId="0" fontId="36" fillId="5" borderId="72" xfId="0" applyFont="1" applyFill="1" applyBorder="1" applyAlignment="1">
      <alignment horizontal="center" vertical="center" wrapText="1"/>
    </xf>
    <xf numFmtId="0" fontId="36" fillId="5" borderId="5" xfId="0" applyFont="1" applyFill="1" applyBorder="1" applyAlignment="1">
      <alignment horizontal="center" vertical="center" wrapText="1"/>
    </xf>
    <xf numFmtId="0" fontId="36" fillId="5" borderId="73" xfId="0" applyFont="1" applyFill="1" applyBorder="1" applyAlignment="1">
      <alignment horizontal="center" vertical="center" wrapText="1"/>
    </xf>
    <xf numFmtId="0" fontId="4" fillId="5" borderId="72" xfId="0" applyFont="1" applyFill="1" applyBorder="1" applyAlignment="1">
      <alignment horizontal="center" vertical="center" wrapText="1"/>
    </xf>
    <xf numFmtId="0" fontId="4" fillId="5" borderId="5" xfId="0" applyFont="1" applyFill="1" applyBorder="1" applyAlignment="1">
      <alignment horizontal="center" vertical="center" wrapText="1"/>
    </xf>
    <xf numFmtId="0" fontId="4" fillId="5" borderId="73" xfId="0" applyFont="1" applyFill="1" applyBorder="1" applyAlignment="1">
      <alignment horizontal="center" vertical="center" wrapText="1"/>
    </xf>
    <xf numFmtId="0" fontId="33" fillId="5" borderId="0" xfId="1" applyFont="1" applyFill="1" applyBorder="1" applyAlignment="1" applyProtection="1">
      <alignment horizontal="center" vertical="center" shrinkToFit="1"/>
    </xf>
    <xf numFmtId="14" fontId="4" fillId="2" borderId="0" xfId="0" applyNumberFormat="1" applyFont="1" applyFill="1" applyAlignment="1">
      <alignment horizontal="center" vertical="center"/>
    </xf>
    <xf numFmtId="0" fontId="4" fillId="2" borderId="0" xfId="0" applyFont="1" applyFill="1" applyAlignment="1">
      <alignment horizontal="center" vertical="center"/>
    </xf>
    <xf numFmtId="0" fontId="56" fillId="17" borderId="0" xfId="0" applyFont="1" applyFill="1" applyAlignment="1">
      <alignment horizontal="justify" vertical="center" wrapText="1" shrinkToFit="1"/>
    </xf>
    <xf numFmtId="0" fontId="56" fillId="17" borderId="24" xfId="0" applyFont="1" applyFill="1" applyBorder="1" applyAlignment="1">
      <alignment horizontal="justify" vertical="center" wrapText="1" shrinkToFit="1"/>
    </xf>
    <xf numFmtId="0" fontId="35" fillId="18" borderId="0" xfId="0" applyFont="1" applyFill="1" applyAlignment="1">
      <alignment horizontal="center" vertical="center" wrapText="1"/>
    </xf>
    <xf numFmtId="0" fontId="2" fillId="17" borderId="0" xfId="0" applyFont="1" applyFill="1" applyAlignment="1">
      <alignment horizontal="center" vertical="center"/>
    </xf>
    <xf numFmtId="0" fontId="4" fillId="5" borderId="0" xfId="0" applyFont="1" applyFill="1" applyAlignment="1">
      <alignment horizontal="center" vertical="center"/>
    </xf>
    <xf numFmtId="0" fontId="2" fillId="17" borderId="45" xfId="0" applyFont="1" applyFill="1" applyBorder="1" applyAlignment="1">
      <alignment horizontal="center" shrinkToFit="1"/>
    </xf>
    <xf numFmtId="20" fontId="48" fillId="5" borderId="72" xfId="0" applyNumberFormat="1" applyFont="1" applyFill="1" applyBorder="1" applyAlignment="1">
      <alignment horizontal="center" vertical="center" wrapText="1" shrinkToFit="1"/>
    </xf>
    <xf numFmtId="20" fontId="48" fillId="5" borderId="5" xfId="0" applyNumberFormat="1" applyFont="1" applyFill="1" applyBorder="1" applyAlignment="1">
      <alignment horizontal="center" vertical="center" wrapText="1" shrinkToFit="1"/>
    </xf>
    <xf numFmtId="0" fontId="48" fillId="5" borderId="81" xfId="0" applyFont="1" applyFill="1" applyBorder="1" applyAlignment="1">
      <alignment horizontal="center" vertical="center" wrapText="1"/>
    </xf>
    <xf numFmtId="0" fontId="48" fillId="5" borderId="5" xfId="0" applyFont="1" applyFill="1" applyBorder="1" applyAlignment="1">
      <alignment horizontal="center" vertical="center" wrapText="1"/>
    </xf>
    <xf numFmtId="0" fontId="48" fillId="5" borderId="82" xfId="0" applyFont="1" applyFill="1" applyBorder="1" applyAlignment="1">
      <alignment horizontal="center" vertical="center" wrapText="1"/>
    </xf>
    <xf numFmtId="0" fontId="47" fillId="17" borderId="0" xfId="0" applyFont="1" applyFill="1" applyAlignment="1">
      <alignment horizontal="right"/>
    </xf>
    <xf numFmtId="0" fontId="47" fillId="17" borderId="5" xfId="0" applyFont="1" applyFill="1" applyBorder="1" applyAlignment="1">
      <alignment horizontal="right"/>
    </xf>
    <xf numFmtId="0" fontId="47" fillId="17" borderId="7" xfId="0" applyFont="1" applyFill="1" applyBorder="1" applyAlignment="1">
      <alignment horizontal="right"/>
    </xf>
    <xf numFmtId="0" fontId="47" fillId="17" borderId="8" xfId="0" applyFont="1" applyFill="1" applyBorder="1" applyAlignment="1">
      <alignment horizontal="right"/>
    </xf>
    <xf numFmtId="0" fontId="56" fillId="17" borderId="0" xfId="0" applyFont="1" applyFill="1" applyAlignment="1">
      <alignment horizontal="left" vertical="top" wrapText="1"/>
    </xf>
    <xf numFmtId="0" fontId="3" fillId="4" borderId="0" xfId="0" applyFont="1" applyFill="1" applyAlignment="1">
      <alignment horizontal="center" vertical="center"/>
    </xf>
    <xf numFmtId="0" fontId="0" fillId="17" borderId="0" xfId="0" applyFill="1" applyAlignment="1">
      <alignment horizontal="center"/>
    </xf>
    <xf numFmtId="0" fontId="10" fillId="3" borderId="39" xfId="0" applyFont="1" applyFill="1" applyBorder="1" applyAlignment="1">
      <alignment horizontal="left" vertical="center" wrapText="1"/>
    </xf>
    <xf numFmtId="0" fontId="10" fillId="3" borderId="34" xfId="0" applyFont="1" applyFill="1" applyBorder="1" applyAlignment="1">
      <alignment horizontal="left" vertical="center" wrapText="1"/>
    </xf>
    <xf numFmtId="0" fontId="10" fillId="3" borderId="35" xfId="0" applyFont="1" applyFill="1" applyBorder="1" applyAlignment="1">
      <alignment horizontal="left" vertical="center" wrapText="1"/>
    </xf>
    <xf numFmtId="0" fontId="33" fillId="5" borderId="5" xfId="0" applyFont="1" applyFill="1" applyBorder="1" applyAlignment="1">
      <alignment horizontal="center" vertical="center" wrapText="1"/>
    </xf>
    <xf numFmtId="0" fontId="33" fillId="5" borderId="73" xfId="0" applyFont="1" applyFill="1" applyBorder="1" applyAlignment="1">
      <alignment horizontal="center" vertical="center" wrapText="1"/>
    </xf>
    <xf numFmtId="0" fontId="40" fillId="2" borderId="2" xfId="1" applyFont="1" applyFill="1" applyBorder="1" applyAlignment="1" applyProtection="1">
      <alignment horizontal="center" vertical="center" shrinkToFit="1"/>
    </xf>
    <xf numFmtId="0" fontId="40" fillId="2" borderId="0" xfId="1" applyFont="1" applyFill="1" applyBorder="1" applyAlignment="1" applyProtection="1">
      <alignment horizontal="center" vertical="center" shrinkToFit="1"/>
    </xf>
    <xf numFmtId="0" fontId="41" fillId="0" borderId="0" xfId="0" applyFont="1" applyAlignment="1">
      <alignment horizontal="center" vertical="center"/>
    </xf>
    <xf numFmtId="0" fontId="1" fillId="17" borderId="0" xfId="1" applyFill="1" applyBorder="1" applyAlignment="1" applyProtection="1">
      <alignment horizontal="center" vertical="center"/>
    </xf>
    <xf numFmtId="0" fontId="36" fillId="5" borderId="44" xfId="0" applyFont="1" applyFill="1" applyBorder="1" applyAlignment="1">
      <alignment horizontal="center" vertical="center" shrinkToFit="1"/>
    </xf>
    <xf numFmtId="0" fontId="36" fillId="5" borderId="0" xfId="0" applyFont="1" applyFill="1" applyAlignment="1">
      <alignment horizontal="center" vertical="center" shrinkToFit="1"/>
    </xf>
    <xf numFmtId="0" fontId="36" fillId="5" borderId="45" xfId="0" applyFont="1" applyFill="1" applyBorder="1" applyAlignment="1">
      <alignment horizontal="center" vertical="center" shrinkToFit="1"/>
    </xf>
    <xf numFmtId="0" fontId="2" fillId="32" borderId="5" xfId="0" applyFont="1" applyFill="1" applyBorder="1" applyAlignment="1">
      <alignment horizontal="center" vertical="center" wrapText="1"/>
    </xf>
    <xf numFmtId="166" fontId="2" fillId="17" borderId="4" xfId="0" applyNumberFormat="1" applyFont="1" applyFill="1" applyBorder="1" applyAlignment="1">
      <alignment horizontal="right" vertical="center" wrapText="1" shrinkToFit="1"/>
    </xf>
    <xf numFmtId="166" fontId="2" fillId="17" borderId="0" xfId="0" applyNumberFormat="1" applyFont="1" applyFill="1" applyAlignment="1">
      <alignment horizontal="right" vertical="center" shrinkToFit="1"/>
    </xf>
    <xf numFmtId="166" fontId="2" fillId="17" borderId="4" xfId="0" applyNumberFormat="1" applyFont="1" applyFill="1" applyBorder="1" applyAlignment="1">
      <alignment horizontal="right" vertical="center" shrinkToFit="1"/>
    </xf>
    <xf numFmtId="0" fontId="2" fillId="3" borderId="0" xfId="0" applyFont="1" applyFill="1" applyAlignment="1" applyProtection="1">
      <alignment horizontal="left" vertical="center" wrapText="1"/>
      <protection locked="0"/>
    </xf>
    <xf numFmtId="0" fontId="26" fillId="17" borderId="0" xfId="0" applyFont="1" applyFill="1" applyAlignment="1">
      <alignment horizontal="center" vertical="center" wrapText="1"/>
    </xf>
    <xf numFmtId="166" fontId="2" fillId="17" borderId="4" xfId="0" quotePrefix="1" applyNumberFormat="1" applyFont="1" applyFill="1" applyBorder="1" applyAlignment="1">
      <alignment horizontal="right" vertical="center" shrinkToFit="1"/>
    </xf>
    <xf numFmtId="0" fontId="21" fillId="17" borderId="0" xfId="0" applyFont="1" applyFill="1" applyAlignment="1">
      <alignment horizontal="right"/>
    </xf>
    <xf numFmtId="0" fontId="21" fillId="17" borderId="5" xfId="0" applyFont="1" applyFill="1" applyBorder="1" applyAlignment="1">
      <alignment horizontal="right"/>
    </xf>
    <xf numFmtId="0" fontId="21" fillId="17" borderId="7" xfId="0" applyFont="1" applyFill="1" applyBorder="1" applyAlignment="1">
      <alignment horizontal="right"/>
    </xf>
    <xf numFmtId="0" fontId="21" fillId="17" borderId="8" xfId="0" applyFont="1" applyFill="1" applyBorder="1" applyAlignment="1">
      <alignment horizontal="right"/>
    </xf>
    <xf numFmtId="0" fontId="4" fillId="2" borderId="0" xfId="0" applyFont="1" applyFill="1" applyAlignment="1" applyProtection="1">
      <alignment horizontal="center" vertical="center" shrinkToFit="1"/>
      <protection locked="0"/>
    </xf>
    <xf numFmtId="0" fontId="2" fillId="17" borderId="49" xfId="0" applyFont="1" applyFill="1" applyBorder="1" applyAlignment="1">
      <alignment horizontal="right" vertical="center" shrinkToFit="1"/>
    </xf>
    <xf numFmtId="0" fontId="2" fillId="17" borderId="0" xfId="0" applyFont="1" applyFill="1" applyAlignment="1">
      <alignment horizontal="right" vertical="center" shrinkToFit="1"/>
    </xf>
    <xf numFmtId="0" fontId="9" fillId="0" borderId="54" xfId="0" applyFont="1" applyBorder="1" applyAlignment="1" applyProtection="1">
      <alignment horizontal="left" vertical="center"/>
      <protection locked="0"/>
    </xf>
    <xf numFmtId="0" fontId="9" fillId="0" borderId="55" xfId="0" applyFont="1" applyBorder="1" applyAlignment="1" applyProtection="1">
      <alignment horizontal="left" vertical="center"/>
      <protection locked="0"/>
    </xf>
    <xf numFmtId="0" fontId="9" fillId="0" borderId="56" xfId="0" applyFont="1" applyBorder="1" applyAlignment="1" applyProtection="1">
      <alignment horizontal="left" vertical="center"/>
      <protection locked="0"/>
    </xf>
    <xf numFmtId="0" fontId="31" fillId="5" borderId="0" xfId="0" applyFont="1" applyFill="1" applyAlignment="1">
      <alignment horizontal="left" vertical="center" indent="1" shrinkToFit="1"/>
    </xf>
    <xf numFmtId="0" fontId="10" fillId="17" borderId="15" xfId="0" applyFont="1" applyFill="1" applyBorder="1" applyAlignment="1" applyProtection="1">
      <alignment horizontal="center" vertical="center" wrapText="1"/>
      <protection hidden="1"/>
    </xf>
    <xf numFmtId="0" fontId="10" fillId="17" borderId="21" xfId="0" applyFont="1" applyFill="1" applyBorder="1" applyAlignment="1" applyProtection="1">
      <alignment horizontal="center" vertical="center" wrapText="1"/>
      <protection hidden="1"/>
    </xf>
    <xf numFmtId="0" fontId="10" fillId="17" borderId="22" xfId="0" applyFont="1" applyFill="1" applyBorder="1" applyAlignment="1" applyProtection="1">
      <alignment horizontal="center" vertical="center" wrapText="1"/>
      <protection hidden="1"/>
    </xf>
    <xf numFmtId="0" fontId="10" fillId="17" borderId="17" xfId="0" applyFont="1" applyFill="1" applyBorder="1" applyAlignment="1" applyProtection="1">
      <alignment horizontal="center" vertical="center" wrapText="1"/>
      <protection hidden="1"/>
    </xf>
    <xf numFmtId="0" fontId="10" fillId="17" borderId="0" xfId="0" applyFont="1" applyFill="1" applyAlignment="1" applyProtection="1">
      <alignment horizontal="center" vertical="center" wrapText="1"/>
      <protection hidden="1"/>
    </xf>
    <xf numFmtId="0" fontId="10" fillId="17" borderId="23" xfId="0" applyFont="1" applyFill="1" applyBorder="1" applyAlignment="1" applyProtection="1">
      <alignment horizontal="center" vertical="center" wrapText="1"/>
      <protection hidden="1"/>
    </xf>
    <xf numFmtId="0" fontId="10" fillId="17" borderId="16" xfId="0" applyFont="1" applyFill="1" applyBorder="1" applyAlignment="1" applyProtection="1">
      <alignment horizontal="center" vertical="center" wrapText="1"/>
      <protection hidden="1"/>
    </xf>
    <xf numFmtId="0" fontId="10" fillId="17" borderId="24" xfId="0" applyFont="1" applyFill="1" applyBorder="1" applyAlignment="1" applyProtection="1">
      <alignment horizontal="center" vertical="center" wrapText="1"/>
      <protection hidden="1"/>
    </xf>
    <xf numFmtId="0" fontId="10" fillId="17" borderId="25" xfId="0" applyFont="1" applyFill="1" applyBorder="1" applyAlignment="1" applyProtection="1">
      <alignment horizontal="center" vertical="center" wrapText="1"/>
      <protection hidden="1"/>
    </xf>
    <xf numFmtId="0" fontId="9" fillId="0" borderId="0" xfId="1" applyFont="1" applyFill="1" applyBorder="1" applyAlignment="1" applyProtection="1">
      <alignment horizontal="left" vertical="center"/>
      <protection locked="0"/>
    </xf>
    <xf numFmtId="0" fontId="9" fillId="0" borderId="0" xfId="0" applyFont="1" applyAlignment="1" applyProtection="1">
      <alignment horizontal="left" vertical="center"/>
      <protection locked="0"/>
    </xf>
    <xf numFmtId="0" fontId="28" fillId="5" borderId="60" xfId="0" applyFont="1" applyFill="1" applyBorder="1" applyAlignment="1">
      <alignment horizontal="center" vertical="center" wrapText="1"/>
    </xf>
    <xf numFmtId="0" fontId="28" fillId="5" borderId="61" xfId="0" applyFont="1" applyFill="1" applyBorder="1" applyAlignment="1">
      <alignment horizontal="center" vertical="center" wrapText="1"/>
    </xf>
    <xf numFmtId="0" fontId="9" fillId="3" borderId="54" xfId="0" applyFont="1" applyFill="1" applyBorder="1" applyAlignment="1" applyProtection="1">
      <alignment horizontal="left" vertical="center"/>
      <protection locked="0"/>
    </xf>
    <xf numFmtId="0" fontId="9" fillId="3" borderId="55" xfId="0" applyFont="1" applyFill="1" applyBorder="1" applyAlignment="1" applyProtection="1">
      <alignment horizontal="left" vertical="center"/>
      <protection locked="0"/>
    </xf>
    <xf numFmtId="0" fontId="9" fillId="3" borderId="56" xfId="0" applyFont="1" applyFill="1" applyBorder="1" applyAlignment="1" applyProtection="1">
      <alignment horizontal="left" vertical="center"/>
      <protection locked="0"/>
    </xf>
    <xf numFmtId="166" fontId="2" fillId="17" borderId="50" xfId="0" applyNumberFormat="1" applyFont="1" applyFill="1" applyBorder="1" applyAlignment="1">
      <alignment horizontal="right" vertical="center" shrinkToFit="1"/>
    </xf>
    <xf numFmtId="0" fontId="4" fillId="2" borderId="0" xfId="0" applyFont="1" applyFill="1" applyAlignment="1">
      <alignment horizontal="center" vertical="center" shrinkToFit="1"/>
    </xf>
    <xf numFmtId="0" fontId="33" fillId="5" borderId="0" xfId="1" applyFont="1" applyFill="1" applyBorder="1" applyAlignment="1" applyProtection="1">
      <alignment horizontal="center" vertical="center"/>
    </xf>
    <xf numFmtId="0" fontId="39" fillId="2" borderId="1" xfId="1" applyFont="1" applyFill="1" applyBorder="1" applyAlignment="1" applyProtection="1">
      <alignment horizontal="left" vertical="center"/>
    </xf>
    <xf numFmtId="0" fontId="39" fillId="2" borderId="2" xfId="1" applyFont="1" applyFill="1" applyBorder="1" applyAlignment="1" applyProtection="1">
      <alignment horizontal="left" vertical="center"/>
    </xf>
    <xf numFmtId="0" fontId="39" fillId="2" borderId="4" xfId="1" applyFont="1" applyFill="1" applyBorder="1" applyAlignment="1" applyProtection="1">
      <alignment horizontal="left" vertical="center"/>
    </xf>
    <xf numFmtId="0" fontId="39" fillId="2" borderId="0" xfId="1" applyFont="1" applyFill="1" applyBorder="1" applyAlignment="1" applyProtection="1">
      <alignment horizontal="left" vertical="center"/>
    </xf>
    <xf numFmtId="168" fontId="4" fillId="2" borderId="42" xfId="0" applyNumberFormat="1" applyFont="1" applyFill="1" applyBorder="1" applyAlignment="1">
      <alignment horizontal="center" vertical="center" shrinkToFit="1"/>
    </xf>
    <xf numFmtId="168" fontId="4" fillId="2" borderId="57" xfId="0" applyNumberFormat="1" applyFont="1" applyFill="1" applyBorder="1" applyAlignment="1">
      <alignment horizontal="center" vertical="center" shrinkToFit="1"/>
    </xf>
    <xf numFmtId="0" fontId="42" fillId="5" borderId="0" xfId="0" applyFont="1" applyFill="1" applyAlignment="1">
      <alignment horizontal="right" vertical="center" shrinkToFit="1"/>
    </xf>
    <xf numFmtId="0" fontId="17" fillId="5" borderId="0" xfId="0" applyFont="1" applyFill="1" applyAlignment="1">
      <alignment horizontal="right" vertical="center" wrapText="1"/>
    </xf>
    <xf numFmtId="0" fontId="60" fillId="17" borderId="0" xfId="0" applyFont="1" applyFill="1" applyAlignment="1">
      <alignment horizontal="center" vertical="center" shrinkToFit="1"/>
    </xf>
    <xf numFmtId="0" fontId="6" fillId="0" borderId="0" xfId="0" applyFont="1" applyAlignment="1">
      <alignment horizontal="center" vertical="top"/>
    </xf>
    <xf numFmtId="17" fontId="9" fillId="0" borderId="0" xfId="0" quotePrefix="1" applyNumberFormat="1" applyFont="1" applyAlignment="1" applyProtection="1">
      <alignment horizontal="left" vertical="center"/>
      <protection locked="0"/>
    </xf>
    <xf numFmtId="0" fontId="4" fillId="0" borderId="0" xfId="0" applyFont="1" applyAlignment="1">
      <alignment horizontal="center" vertical="center" wrapText="1" shrinkToFit="1"/>
    </xf>
    <xf numFmtId="0" fontId="2" fillId="32" borderId="0" xfId="0" applyFont="1" applyFill="1" applyAlignment="1">
      <alignment horizontal="center" vertical="center" wrapText="1" shrinkToFit="1"/>
    </xf>
    <xf numFmtId="167" fontId="2" fillId="17" borderId="4" xfId="0" applyNumberFormat="1" applyFont="1" applyFill="1" applyBorder="1" applyAlignment="1">
      <alignment horizontal="right" vertical="center" shrinkToFit="1"/>
    </xf>
    <xf numFmtId="167" fontId="2" fillId="17" borderId="0" xfId="0" applyNumberFormat="1" applyFont="1" applyFill="1" applyAlignment="1">
      <alignment horizontal="right" vertical="center" shrinkToFit="1"/>
    </xf>
    <xf numFmtId="0" fontId="0" fillId="0" borderId="0" xfId="0" applyAlignment="1">
      <alignment horizontal="right" vertical="center" shrinkToFit="1"/>
    </xf>
    <xf numFmtId="0" fontId="23" fillId="17" borderId="0" xfId="0" applyFont="1" applyFill="1" applyAlignment="1">
      <alignment horizontal="center" vertical="center"/>
    </xf>
    <xf numFmtId="166" fontId="2" fillId="17" borderId="4" xfId="0" applyNumberFormat="1" applyFont="1" applyFill="1" applyBorder="1" applyAlignment="1">
      <alignment horizontal="right" vertical="top" shrinkToFit="1"/>
    </xf>
    <xf numFmtId="166" fontId="2" fillId="17" borderId="0" xfId="0" applyNumberFormat="1" applyFont="1" applyFill="1" applyAlignment="1">
      <alignment horizontal="right" vertical="top" shrinkToFit="1"/>
    </xf>
    <xf numFmtId="0" fontId="14" fillId="17" borderId="4" xfId="0" applyFont="1" applyFill="1" applyBorder="1" applyAlignment="1">
      <alignment horizontal="center"/>
    </xf>
    <xf numFmtId="0" fontId="14" fillId="17" borderId="0" xfId="0" applyFont="1" applyFill="1" applyAlignment="1">
      <alignment horizontal="center"/>
    </xf>
    <xf numFmtId="0" fontId="2" fillId="17" borderId="50" xfId="0" applyFont="1" applyFill="1" applyBorder="1" applyAlignment="1">
      <alignment horizontal="right" vertical="center" shrinkToFit="1"/>
    </xf>
    <xf numFmtId="0" fontId="4" fillId="2" borderId="42" xfId="0" applyFont="1" applyFill="1" applyBorder="1" applyAlignment="1">
      <alignment horizontal="center" vertical="center" shrinkToFit="1"/>
    </xf>
    <xf numFmtId="0" fontId="4" fillId="2" borderId="57" xfId="0" applyFont="1" applyFill="1" applyBorder="1" applyAlignment="1">
      <alignment horizontal="center" vertical="center" shrinkToFit="1"/>
    </xf>
    <xf numFmtId="0" fontId="9" fillId="0" borderId="54" xfId="0" applyFont="1" applyBorder="1" applyAlignment="1" applyProtection="1">
      <alignment horizontal="left" vertical="center" shrinkToFit="1"/>
      <protection locked="0"/>
    </xf>
    <xf numFmtId="0" fontId="9" fillId="0" borderId="55" xfId="0" applyFont="1" applyBorder="1" applyAlignment="1" applyProtection="1">
      <alignment horizontal="left" vertical="center" shrinkToFit="1"/>
      <protection locked="0"/>
    </xf>
    <xf numFmtId="0" fontId="9" fillId="0" borderId="56" xfId="0" applyFont="1" applyBorder="1" applyAlignment="1" applyProtection="1">
      <alignment horizontal="left" vertical="center" shrinkToFit="1"/>
      <protection locked="0"/>
    </xf>
    <xf numFmtId="0" fontId="0" fillId="0" borderId="50" xfId="0" applyBorder="1" applyAlignment="1">
      <alignment horizontal="right" vertical="center" shrinkToFit="1"/>
    </xf>
    <xf numFmtId="0" fontId="28" fillId="5" borderId="38" xfId="1" applyFont="1" applyFill="1" applyBorder="1" applyAlignment="1">
      <alignment horizontal="center" vertical="center" wrapText="1" shrinkToFit="1"/>
    </xf>
    <xf numFmtId="0" fontId="28" fillId="5" borderId="36" xfId="1" applyFont="1" applyFill="1" applyBorder="1" applyAlignment="1">
      <alignment horizontal="center" vertical="center" wrapText="1" shrinkToFit="1"/>
    </xf>
    <xf numFmtId="0" fontId="9" fillId="0" borderId="54" xfId="0" applyFont="1" applyBorder="1" applyAlignment="1" applyProtection="1">
      <alignment horizontal="center" vertical="center" shrinkToFit="1"/>
      <protection locked="0"/>
    </xf>
    <xf numFmtId="0" fontId="9" fillId="0" borderId="55" xfId="0" applyFont="1" applyBorder="1" applyAlignment="1" applyProtection="1">
      <alignment horizontal="center" vertical="center" shrinkToFit="1"/>
      <protection locked="0"/>
    </xf>
    <xf numFmtId="0" fontId="9" fillId="0" borderId="56" xfId="0" applyFont="1" applyBorder="1" applyAlignment="1" applyProtection="1">
      <alignment horizontal="center" vertical="center" shrinkToFit="1"/>
      <protection locked="0"/>
    </xf>
    <xf numFmtId="0" fontId="9" fillId="0" borderId="0" xfId="0" applyFont="1" applyAlignment="1" applyProtection="1">
      <alignment horizontal="left" vertical="center" shrinkToFit="1"/>
      <protection locked="0"/>
    </xf>
    <xf numFmtId="0" fontId="2" fillId="16" borderId="0" xfId="0" applyFont="1" applyFill="1" applyAlignment="1">
      <alignment horizontal="left" vertical="center" indent="1" shrinkToFit="1"/>
    </xf>
    <xf numFmtId="0" fontId="39" fillId="2" borderId="1" xfId="1" applyFont="1" applyFill="1" applyBorder="1" applyAlignment="1">
      <alignment horizontal="left" vertical="center" indent="1" shrinkToFit="1"/>
    </xf>
    <xf numFmtId="0" fontId="39" fillId="2" borderId="2" xfId="1" applyFont="1" applyFill="1" applyBorder="1" applyAlignment="1">
      <alignment horizontal="left" vertical="center" indent="1" shrinkToFit="1"/>
    </xf>
    <xf numFmtId="0" fontId="39" fillId="2" borderId="4" xfId="1" applyFont="1" applyFill="1" applyBorder="1" applyAlignment="1">
      <alignment horizontal="left" vertical="center" indent="1" shrinkToFit="1"/>
    </xf>
    <xf numFmtId="0" fontId="39" fillId="2" borderId="0" xfId="1" applyFont="1" applyFill="1" applyBorder="1" applyAlignment="1">
      <alignment horizontal="left" vertical="center" indent="1" shrinkToFit="1"/>
    </xf>
    <xf numFmtId="0" fontId="4" fillId="5" borderId="0" xfId="1" applyFont="1" applyFill="1" applyBorder="1" applyAlignment="1">
      <alignment horizontal="center" vertical="center" wrapText="1" shrinkToFit="1"/>
    </xf>
    <xf numFmtId="0" fontId="4" fillId="5" borderId="0" xfId="1" applyFont="1" applyFill="1" applyBorder="1" applyAlignment="1">
      <alignment horizontal="center" vertical="center" shrinkToFit="1"/>
    </xf>
    <xf numFmtId="0" fontId="4" fillId="5" borderId="50" xfId="1" applyFont="1" applyFill="1" applyBorder="1" applyAlignment="1">
      <alignment horizontal="center" vertical="center" shrinkToFit="1"/>
    </xf>
    <xf numFmtId="0" fontId="28" fillId="5" borderId="0" xfId="1" applyFont="1" applyFill="1" applyBorder="1" applyAlignment="1">
      <alignment horizontal="center" vertical="center" wrapText="1" shrinkToFit="1"/>
    </xf>
    <xf numFmtId="0" fontId="28" fillId="5" borderId="36" xfId="1" applyFont="1" applyFill="1" applyBorder="1" applyAlignment="1">
      <alignment horizontal="center" vertical="center" shrinkToFit="1"/>
    </xf>
    <xf numFmtId="0" fontId="4" fillId="2" borderId="54" xfId="0" applyFont="1" applyFill="1" applyBorder="1" applyAlignment="1" applyProtection="1">
      <alignment horizontal="left" vertical="center" shrinkToFit="1"/>
      <protection locked="0"/>
    </xf>
    <xf numFmtId="0" fontId="4" fillId="2" borderId="55" xfId="0" applyFont="1" applyFill="1" applyBorder="1" applyAlignment="1" applyProtection="1">
      <alignment horizontal="left" vertical="center" shrinkToFit="1"/>
      <protection locked="0"/>
    </xf>
    <xf numFmtId="0" fontId="4" fillId="2" borderId="56" xfId="0" applyFont="1" applyFill="1" applyBorder="1" applyAlignment="1" applyProtection="1">
      <alignment horizontal="left" vertical="center" shrinkToFit="1"/>
      <protection locked="0"/>
    </xf>
    <xf numFmtId="0" fontId="0" fillId="17" borderId="5" xfId="0" applyFill="1" applyBorder="1" applyAlignment="1">
      <alignment horizontal="center"/>
    </xf>
    <xf numFmtId="0" fontId="0" fillId="17" borderId="7" xfId="0" applyFill="1" applyBorder="1" applyAlignment="1">
      <alignment horizontal="center"/>
    </xf>
    <xf numFmtId="0" fontId="0" fillId="17" borderId="8" xfId="0" applyFill="1" applyBorder="1" applyAlignment="1">
      <alignment horizontal="center"/>
    </xf>
    <xf numFmtId="0" fontId="4" fillId="2" borderId="46" xfId="0" applyFont="1" applyFill="1" applyBorder="1" applyAlignment="1" applyProtection="1">
      <alignment horizontal="left" vertical="top" wrapText="1" shrinkToFit="1"/>
      <protection locked="0"/>
    </xf>
    <xf numFmtId="0" fontId="4" fillId="2" borderId="47" xfId="0" applyFont="1" applyFill="1" applyBorder="1" applyAlignment="1" applyProtection="1">
      <alignment horizontal="left" vertical="top" wrapText="1" shrinkToFit="1"/>
      <protection locked="0"/>
    </xf>
    <xf numFmtId="0" fontId="4" fillId="2" borderId="48" xfId="0" applyFont="1" applyFill="1" applyBorder="1" applyAlignment="1" applyProtection="1">
      <alignment horizontal="left" vertical="top" wrapText="1" shrinkToFit="1"/>
      <protection locked="0"/>
    </xf>
    <xf numFmtId="0" fontId="4" fillId="2" borderId="49" xfId="0" applyFont="1" applyFill="1" applyBorder="1" applyAlignment="1" applyProtection="1">
      <alignment horizontal="left" vertical="top" wrapText="1" shrinkToFit="1"/>
      <protection locked="0"/>
    </xf>
    <xf numFmtId="0" fontId="4" fillId="2" borderId="0" xfId="0" applyFont="1" applyFill="1" applyAlignment="1" applyProtection="1">
      <alignment horizontal="left" vertical="top" wrapText="1" shrinkToFit="1"/>
      <protection locked="0"/>
    </xf>
    <xf numFmtId="0" fontId="4" fillId="2" borderId="50" xfId="0" applyFont="1" applyFill="1" applyBorder="1" applyAlignment="1" applyProtection="1">
      <alignment horizontal="left" vertical="top" wrapText="1" shrinkToFit="1"/>
      <protection locked="0"/>
    </xf>
    <xf numFmtId="0" fontId="4" fillId="2" borderId="51" xfId="0" applyFont="1" applyFill="1" applyBorder="1" applyAlignment="1" applyProtection="1">
      <alignment horizontal="left" vertical="top" wrapText="1" shrinkToFit="1"/>
      <protection locked="0"/>
    </xf>
    <xf numFmtId="0" fontId="4" fillId="2" borderId="52" xfId="0" applyFont="1" applyFill="1" applyBorder="1" applyAlignment="1" applyProtection="1">
      <alignment horizontal="left" vertical="top" wrapText="1" shrinkToFit="1"/>
      <protection locked="0"/>
    </xf>
    <xf numFmtId="0" fontId="4" fillId="2" borderId="53" xfId="0" applyFont="1" applyFill="1" applyBorder="1" applyAlignment="1" applyProtection="1">
      <alignment horizontal="left" vertical="top" wrapText="1" shrinkToFit="1"/>
      <protection locked="0"/>
    </xf>
    <xf numFmtId="0" fontId="2" fillId="17" borderId="24" xfId="0" applyFont="1" applyFill="1" applyBorder="1" applyAlignment="1">
      <alignment horizontal="center" shrinkToFit="1"/>
    </xf>
    <xf numFmtId="0" fontId="9" fillId="0" borderId="54" xfId="0" applyFont="1" applyBorder="1" applyAlignment="1" applyProtection="1">
      <alignment horizontal="left" vertical="center" indent="1" shrinkToFit="1"/>
      <protection locked="0"/>
    </xf>
    <xf numFmtId="0" fontId="9" fillId="0" borderId="55" xfId="0" applyFont="1" applyBorder="1" applyAlignment="1" applyProtection="1">
      <alignment horizontal="left" vertical="center" indent="1" shrinkToFit="1"/>
      <protection locked="0"/>
    </xf>
    <xf numFmtId="0" fontId="9" fillId="0" borderId="56" xfId="0" applyFont="1" applyBorder="1" applyAlignment="1" applyProtection="1">
      <alignment horizontal="left" vertical="center" indent="1" shrinkToFit="1"/>
      <protection locked="0"/>
    </xf>
    <xf numFmtId="0" fontId="2" fillId="25" borderId="0" xfId="0" applyFont="1" applyFill="1" applyAlignment="1">
      <alignment horizontal="center" vertical="center" wrapText="1" shrinkToFit="1"/>
    </xf>
    <xf numFmtId="169" fontId="2" fillId="17" borderId="42" xfId="0" applyNumberFormat="1" applyFont="1" applyFill="1" applyBorder="1" applyAlignment="1">
      <alignment horizontal="right" vertical="center" shrinkToFit="1"/>
    </xf>
    <xf numFmtId="169" fontId="2" fillId="17" borderId="0" xfId="0" applyNumberFormat="1" applyFont="1" applyFill="1" applyAlignment="1">
      <alignment horizontal="right" vertical="center" shrinkToFit="1"/>
    </xf>
    <xf numFmtId="169" fontId="0" fillId="0" borderId="0" xfId="0" applyNumberFormat="1" applyAlignment="1">
      <alignment horizontal="right" vertical="center" shrinkToFit="1"/>
    </xf>
    <xf numFmtId="0" fontId="9" fillId="0" borderId="54" xfId="0" applyFont="1" applyBorder="1" applyAlignment="1" applyProtection="1">
      <alignment vertical="center" shrinkToFit="1"/>
      <protection locked="0"/>
    </xf>
    <xf numFmtId="0" fontId="9" fillId="0" borderId="55" xfId="0" applyFont="1" applyBorder="1" applyAlignment="1" applyProtection="1">
      <alignment vertical="center" shrinkToFit="1"/>
      <protection locked="0"/>
    </xf>
    <xf numFmtId="0" fontId="9" fillId="0" borderId="56" xfId="0" applyFont="1" applyBorder="1" applyAlignment="1" applyProtection="1">
      <alignment vertical="center" shrinkToFit="1"/>
      <protection locked="0"/>
    </xf>
    <xf numFmtId="0" fontId="28" fillId="5" borderId="36" xfId="1" applyFont="1" applyFill="1" applyBorder="1" applyAlignment="1">
      <alignment horizontal="center" vertical="center" wrapText="1"/>
    </xf>
    <xf numFmtId="0" fontId="28" fillId="5" borderId="37" xfId="1" applyFont="1" applyFill="1" applyBorder="1" applyAlignment="1">
      <alignment horizontal="center" vertical="center"/>
    </xf>
    <xf numFmtId="0" fontId="28" fillId="5" borderId="37" xfId="1" applyFont="1" applyFill="1" applyBorder="1" applyAlignment="1">
      <alignment horizontal="center" vertical="center" wrapText="1"/>
    </xf>
    <xf numFmtId="0" fontId="28" fillId="5" borderId="38" xfId="1" applyFont="1" applyFill="1" applyBorder="1" applyAlignment="1">
      <alignment horizontal="center" vertical="center"/>
    </xf>
    <xf numFmtId="0" fontId="4" fillId="2" borderId="46" xfId="0" applyFont="1" applyFill="1" applyBorder="1" applyAlignment="1" applyProtection="1">
      <alignment vertical="top" wrapText="1" shrinkToFit="1"/>
      <protection locked="0"/>
    </xf>
    <xf numFmtId="0" fontId="4" fillId="2" borderId="47" xfId="0" applyFont="1" applyFill="1" applyBorder="1" applyAlignment="1" applyProtection="1">
      <alignment vertical="top" wrapText="1" shrinkToFit="1"/>
      <protection locked="0"/>
    </xf>
    <xf numFmtId="0" fontId="4" fillId="2" borderId="48" xfId="0" applyFont="1" applyFill="1" applyBorder="1" applyAlignment="1" applyProtection="1">
      <alignment vertical="top" wrapText="1" shrinkToFit="1"/>
      <protection locked="0"/>
    </xf>
    <xf numFmtId="0" fontId="4" fillId="2" borderId="49" xfId="0" applyFont="1" applyFill="1" applyBorder="1" applyAlignment="1" applyProtection="1">
      <alignment vertical="top" wrapText="1" shrinkToFit="1"/>
      <protection locked="0"/>
    </xf>
    <xf numFmtId="0" fontId="4" fillId="2" borderId="0" xfId="0" applyFont="1" applyFill="1" applyAlignment="1" applyProtection="1">
      <alignment vertical="top" wrapText="1" shrinkToFit="1"/>
      <protection locked="0"/>
    </xf>
    <xf numFmtId="0" fontId="4" fillId="2" borderId="50" xfId="0" applyFont="1" applyFill="1" applyBorder="1" applyAlignment="1" applyProtection="1">
      <alignment vertical="top" wrapText="1" shrinkToFit="1"/>
      <protection locked="0"/>
    </xf>
    <xf numFmtId="0" fontId="4" fillId="2" borderId="51" xfId="0" applyFont="1" applyFill="1" applyBorder="1" applyAlignment="1" applyProtection="1">
      <alignment vertical="top" wrapText="1" shrinkToFit="1"/>
      <protection locked="0"/>
    </xf>
    <xf numFmtId="0" fontId="4" fillId="2" borderId="52" xfId="0" applyFont="1" applyFill="1" applyBorder="1" applyAlignment="1" applyProtection="1">
      <alignment vertical="top" wrapText="1" shrinkToFit="1"/>
      <protection locked="0"/>
    </xf>
    <xf numFmtId="0" fontId="4" fillId="2" borderId="53" xfId="0" applyFont="1" applyFill="1" applyBorder="1" applyAlignment="1" applyProtection="1">
      <alignment vertical="top" wrapText="1" shrinkToFit="1"/>
      <protection locked="0"/>
    </xf>
    <xf numFmtId="0" fontId="9" fillId="0" borderId="54" xfId="0" applyFont="1" applyBorder="1" applyAlignment="1" applyProtection="1">
      <alignment horizontal="left" vertical="center" wrapText="1" shrinkToFit="1"/>
      <protection locked="0"/>
    </xf>
    <xf numFmtId="0" fontId="9" fillId="0" borderId="55" xfId="0" applyFont="1" applyBorder="1" applyAlignment="1" applyProtection="1">
      <alignment horizontal="left" vertical="center" wrapText="1" shrinkToFit="1"/>
      <protection locked="0"/>
    </xf>
    <xf numFmtId="0" fontId="9" fillId="0" borderId="56" xfId="0" applyFont="1" applyBorder="1" applyAlignment="1" applyProtection="1">
      <alignment horizontal="left" vertical="center" wrapText="1" shrinkToFit="1"/>
      <protection locked="0"/>
    </xf>
    <xf numFmtId="0" fontId="4" fillId="2" borderId="54" xfId="0" applyFont="1" applyFill="1" applyBorder="1" applyAlignment="1" applyProtection="1">
      <alignment horizontal="left" vertical="center" wrapText="1" shrinkToFit="1"/>
      <protection locked="0"/>
    </xf>
    <xf numFmtId="0" fontId="4" fillId="2" borderId="55" xfId="0" applyFont="1" applyFill="1" applyBorder="1" applyAlignment="1" applyProtection="1">
      <alignment horizontal="left" vertical="center" wrapText="1" shrinkToFit="1"/>
      <protection locked="0"/>
    </xf>
    <xf numFmtId="0" fontId="4" fillId="2" borderId="56" xfId="0" applyFont="1" applyFill="1" applyBorder="1" applyAlignment="1" applyProtection="1">
      <alignment horizontal="left" vertical="center" wrapText="1" shrinkToFit="1"/>
      <protection locked="0"/>
    </xf>
    <xf numFmtId="0" fontId="9" fillId="0" borderId="54" xfId="0" applyFont="1" applyBorder="1" applyAlignment="1" applyProtection="1">
      <alignment vertical="top"/>
      <protection locked="0"/>
    </xf>
    <xf numFmtId="0" fontId="9" fillId="0" borderId="55" xfId="0" applyFont="1" applyBorder="1" applyAlignment="1" applyProtection="1">
      <alignment vertical="top"/>
      <protection locked="0"/>
    </xf>
    <xf numFmtId="0" fontId="9" fillId="0" borderId="56" xfId="0" applyFont="1" applyBorder="1" applyAlignment="1" applyProtection="1">
      <alignment vertical="top"/>
      <protection locked="0"/>
    </xf>
    <xf numFmtId="0" fontId="23" fillId="17" borderId="0" xfId="0" applyFont="1" applyFill="1" applyAlignment="1">
      <alignment vertical="center"/>
    </xf>
    <xf numFmtId="0" fontId="0" fillId="0" borderId="0" xfId="0" applyAlignment="1">
      <alignment vertical="center"/>
    </xf>
    <xf numFmtId="0" fontId="28" fillId="5" borderId="37" xfId="1" applyFont="1" applyFill="1" applyBorder="1" applyAlignment="1">
      <alignment horizontal="center" vertical="center" shrinkToFit="1"/>
    </xf>
    <xf numFmtId="0" fontId="43" fillId="17" borderId="0" xfId="0" applyFont="1" applyFill="1" applyAlignment="1">
      <alignment horizontal="center" vertical="center"/>
    </xf>
    <xf numFmtId="169" fontId="2" fillId="17" borderId="50" xfId="0" applyNumberFormat="1" applyFont="1" applyFill="1" applyBorder="1" applyAlignment="1">
      <alignment horizontal="right" vertical="center" shrinkToFit="1"/>
    </xf>
    <xf numFmtId="0" fontId="23" fillId="17" borderId="50" xfId="0" applyFont="1" applyFill="1" applyBorder="1" applyAlignment="1">
      <alignment horizontal="left" vertical="center" wrapText="1"/>
    </xf>
    <xf numFmtId="0" fontId="4" fillId="5" borderId="50" xfId="0" applyFont="1" applyFill="1" applyBorder="1" applyAlignment="1">
      <alignment horizontal="center" vertical="center"/>
    </xf>
    <xf numFmtId="0" fontId="4" fillId="2" borderId="46" xfId="0" applyFont="1" applyFill="1" applyBorder="1" applyAlignment="1" applyProtection="1">
      <alignment vertical="top" wrapText="1"/>
      <protection locked="0"/>
    </xf>
    <xf numFmtId="0" fontId="4" fillId="2" borderId="47" xfId="0" applyFont="1" applyFill="1" applyBorder="1" applyAlignment="1" applyProtection="1">
      <alignment vertical="top" wrapText="1"/>
      <protection locked="0"/>
    </xf>
    <xf numFmtId="0" fontId="4" fillId="2" borderId="48" xfId="0" applyFont="1" applyFill="1" applyBorder="1" applyAlignment="1" applyProtection="1">
      <alignment vertical="top" wrapText="1"/>
      <protection locked="0"/>
    </xf>
    <xf numFmtId="0" fontId="4" fillId="2" borderId="49" xfId="0" applyFont="1" applyFill="1" applyBorder="1" applyAlignment="1" applyProtection="1">
      <alignment vertical="top" wrapText="1"/>
      <protection locked="0"/>
    </xf>
    <xf numFmtId="0" fontId="4" fillId="2" borderId="0" xfId="0" applyFont="1" applyFill="1" applyAlignment="1" applyProtection="1">
      <alignment vertical="top" wrapText="1"/>
      <protection locked="0"/>
    </xf>
    <xf numFmtId="0" fontId="4" fillId="2" borderId="50" xfId="0" applyFont="1" applyFill="1" applyBorder="1" applyAlignment="1" applyProtection="1">
      <alignment vertical="top" wrapText="1"/>
      <protection locked="0"/>
    </xf>
    <xf numFmtId="0" fontId="4" fillId="2" borderId="51" xfId="0" applyFont="1" applyFill="1" applyBorder="1" applyAlignment="1" applyProtection="1">
      <alignment vertical="top" wrapText="1"/>
      <protection locked="0"/>
    </xf>
    <xf numFmtId="0" fontId="4" fillId="2" borderId="52" xfId="0" applyFont="1" applyFill="1" applyBorder="1" applyAlignment="1" applyProtection="1">
      <alignment vertical="top" wrapText="1"/>
      <protection locked="0"/>
    </xf>
    <xf numFmtId="0" fontId="4" fillId="2" borderId="53" xfId="0" applyFont="1" applyFill="1" applyBorder="1" applyAlignment="1" applyProtection="1">
      <alignment vertical="top" wrapText="1"/>
      <protection locked="0"/>
    </xf>
    <xf numFmtId="0" fontId="15" fillId="17" borderId="0" xfId="0" applyFont="1" applyFill="1" applyAlignment="1">
      <alignment horizontal="center" vertical="center"/>
    </xf>
    <xf numFmtId="0" fontId="4" fillId="0" borderId="5" xfId="0" applyFont="1" applyBorder="1" applyAlignment="1">
      <alignment horizontal="center" vertical="center" wrapText="1" shrinkToFit="1"/>
    </xf>
    <xf numFmtId="0" fontId="2" fillId="16" borderId="5" xfId="0" applyFont="1" applyFill="1" applyBorder="1" applyAlignment="1">
      <alignment horizontal="center" vertical="center" wrapText="1" shrinkToFit="1"/>
    </xf>
    <xf numFmtId="0" fontId="4" fillId="2" borderId="0" xfId="0" applyFont="1" applyFill="1" applyAlignment="1" applyProtection="1">
      <alignment horizontal="left" vertical="center" shrinkToFit="1"/>
      <protection locked="0"/>
    </xf>
    <xf numFmtId="0" fontId="9" fillId="0" borderId="49" xfId="0" applyFont="1" applyBorder="1" applyAlignment="1" applyProtection="1">
      <alignment horizontal="left" vertical="center" shrinkToFit="1"/>
      <protection locked="0"/>
    </xf>
    <xf numFmtId="0" fontId="4" fillId="2" borderId="54" xfId="0" quotePrefix="1" applyFont="1" applyFill="1" applyBorder="1" applyAlignment="1" applyProtection="1">
      <alignment horizontal="left" vertical="center" shrinkToFit="1"/>
      <protection locked="0"/>
    </xf>
    <xf numFmtId="0" fontId="18" fillId="17" borderId="0" xfId="0" applyFont="1" applyFill="1" applyAlignment="1">
      <alignment horizontal="center"/>
    </xf>
    <xf numFmtId="0" fontId="19" fillId="17" borderId="0" xfId="0" applyFont="1" applyFill="1" applyAlignment="1">
      <alignment horizontal="center"/>
    </xf>
    <xf numFmtId="0" fontId="4" fillId="2" borderId="49" xfId="0" applyFont="1" applyFill="1" applyBorder="1" applyAlignment="1" applyProtection="1">
      <alignment horizontal="left" vertical="center" shrinkToFit="1"/>
      <protection locked="0"/>
    </xf>
    <xf numFmtId="0" fontId="39" fillId="2" borderId="1" xfId="1" applyFont="1" applyFill="1" applyBorder="1" applyAlignment="1">
      <alignment horizontal="left" vertical="center" indent="1"/>
    </xf>
    <xf numFmtId="0" fontId="39" fillId="2" borderId="2" xfId="1" applyFont="1" applyFill="1" applyBorder="1" applyAlignment="1">
      <alignment horizontal="left" vertical="center" indent="1"/>
    </xf>
    <xf numFmtId="0" fontId="39" fillId="2" borderId="4" xfId="1" applyFont="1" applyFill="1" applyBorder="1" applyAlignment="1">
      <alignment horizontal="left" vertical="center" indent="1"/>
    </xf>
    <xf numFmtId="0" fontId="39" fillId="2" borderId="0" xfId="1" applyFont="1" applyFill="1" applyBorder="1" applyAlignment="1">
      <alignment horizontal="left" vertical="center" indent="1"/>
    </xf>
    <xf numFmtId="166" fontId="2" fillId="17" borderId="0" xfId="0" quotePrefix="1" applyNumberFormat="1" applyFont="1" applyFill="1" applyAlignment="1">
      <alignment horizontal="right" vertical="center" shrinkToFit="1"/>
    </xf>
    <xf numFmtId="1" fontId="9" fillId="0" borderId="54" xfId="0" applyNumberFormat="1" applyFont="1" applyBorder="1" applyAlignment="1" applyProtection="1">
      <alignment horizontal="left" vertical="center" shrinkToFit="1"/>
      <protection locked="0"/>
    </xf>
    <xf numFmtId="1" fontId="9" fillId="0" borderId="55" xfId="0" applyNumberFormat="1" applyFont="1" applyBorder="1" applyAlignment="1" applyProtection="1">
      <alignment horizontal="left" vertical="center" shrinkToFit="1"/>
      <protection locked="0"/>
    </xf>
    <xf numFmtId="1" fontId="9" fillId="0" borderId="56" xfId="0" applyNumberFormat="1" applyFont="1" applyBorder="1" applyAlignment="1" applyProtection="1">
      <alignment horizontal="left" vertical="center" shrinkToFit="1"/>
      <protection locked="0"/>
    </xf>
    <xf numFmtId="0" fontId="9" fillId="0" borderId="0" xfId="0" applyFont="1" applyAlignment="1" applyProtection="1">
      <alignment horizontal="left" vertical="center" indent="1" shrinkToFit="1"/>
      <protection locked="0"/>
    </xf>
    <xf numFmtId="0" fontId="4" fillId="2" borderId="4" xfId="0" applyFont="1" applyFill="1" applyBorder="1" applyAlignment="1" applyProtection="1">
      <alignment horizontal="left" vertical="center" indent="1" shrinkToFit="1"/>
      <protection locked="0"/>
    </xf>
    <xf numFmtId="0" fontId="4" fillId="2" borderId="0" xfId="0" applyFont="1" applyFill="1" applyAlignment="1" applyProtection="1">
      <alignment horizontal="left" vertical="center" indent="1" shrinkToFit="1"/>
      <protection locked="0"/>
    </xf>
    <xf numFmtId="0" fontId="19" fillId="17" borderId="0" xfId="0" applyFont="1" applyFill="1" applyAlignment="1">
      <alignment horizontal="center" shrinkToFit="1"/>
    </xf>
    <xf numFmtId="0" fontId="4" fillId="2" borderId="0" xfId="0" applyFont="1" applyFill="1" applyAlignment="1" applyProtection="1">
      <alignment horizontal="center" vertical="center" wrapText="1" shrinkToFit="1"/>
      <protection locked="0"/>
    </xf>
    <xf numFmtId="0" fontId="4" fillId="2" borderId="5" xfId="0" applyFont="1" applyFill="1" applyBorder="1" applyAlignment="1" applyProtection="1">
      <alignment horizontal="center" vertical="center" wrapText="1" shrinkToFit="1"/>
      <protection locked="0"/>
    </xf>
    <xf numFmtId="0" fontId="18" fillId="17" borderId="0" xfId="0" applyFont="1" applyFill="1" applyAlignment="1">
      <alignment horizontal="center" shrinkToFit="1"/>
    </xf>
    <xf numFmtId="0" fontId="9" fillId="0" borderId="0" xfId="0" applyFont="1" applyAlignment="1" applyProtection="1">
      <alignment horizontal="center" vertical="center" wrapText="1" shrinkToFit="1"/>
      <protection locked="0"/>
    </xf>
    <xf numFmtId="0" fontId="9" fillId="0" borderId="5" xfId="0" applyFont="1" applyBorder="1" applyAlignment="1" applyProtection="1">
      <alignment horizontal="center" vertical="center" wrapText="1" shrinkToFit="1"/>
      <protection locked="0"/>
    </xf>
    <xf numFmtId="0" fontId="19" fillId="17" borderId="0" xfId="0" quotePrefix="1" applyFont="1" applyFill="1" applyAlignment="1">
      <alignment horizontal="center" shrinkToFit="1"/>
    </xf>
    <xf numFmtId="0" fontId="9" fillId="0" borderId="4" xfId="0" applyFont="1" applyBorder="1" applyAlignment="1" applyProtection="1">
      <alignment horizontal="left" vertical="center" indent="1" shrinkToFit="1"/>
      <protection locked="0"/>
    </xf>
    <xf numFmtId="0" fontId="20" fillId="2" borderId="46" xfId="0" applyFont="1" applyFill="1" applyBorder="1" applyAlignment="1" applyProtection="1">
      <alignment horizontal="left" vertical="top" wrapText="1" shrinkToFit="1"/>
      <protection locked="0"/>
    </xf>
    <xf numFmtId="0" fontId="20" fillId="2" borderId="47" xfId="0" applyFont="1" applyFill="1" applyBorder="1" applyAlignment="1" applyProtection="1">
      <alignment horizontal="left" vertical="top" wrapText="1" shrinkToFit="1"/>
      <protection locked="0"/>
    </xf>
    <xf numFmtId="0" fontId="20" fillId="2" borderId="48" xfId="0" applyFont="1" applyFill="1" applyBorder="1" applyAlignment="1" applyProtection="1">
      <alignment horizontal="left" vertical="top" wrapText="1" shrinkToFit="1"/>
      <protection locked="0"/>
    </xf>
    <xf numFmtId="0" fontId="20" fillId="2" borderId="49" xfId="0" applyFont="1" applyFill="1" applyBorder="1" applyAlignment="1" applyProtection="1">
      <alignment horizontal="left" vertical="top" wrapText="1" shrinkToFit="1"/>
      <protection locked="0"/>
    </xf>
    <xf numFmtId="0" fontId="20" fillId="2" borderId="0" xfId="0" applyFont="1" applyFill="1" applyAlignment="1" applyProtection="1">
      <alignment horizontal="left" vertical="top" wrapText="1" shrinkToFit="1"/>
      <protection locked="0"/>
    </xf>
    <xf numFmtId="0" fontId="20" fillId="2" borderId="50" xfId="0" applyFont="1" applyFill="1" applyBorder="1" applyAlignment="1" applyProtection="1">
      <alignment horizontal="left" vertical="top" wrapText="1" shrinkToFit="1"/>
      <protection locked="0"/>
    </xf>
    <xf numFmtId="0" fontId="20" fillId="2" borderId="51" xfId="0" applyFont="1" applyFill="1" applyBorder="1" applyAlignment="1" applyProtection="1">
      <alignment horizontal="left" vertical="top" wrapText="1" shrinkToFit="1"/>
      <protection locked="0"/>
    </xf>
    <xf numFmtId="0" fontId="20" fillId="2" borderId="52" xfId="0" applyFont="1" applyFill="1" applyBorder="1" applyAlignment="1" applyProtection="1">
      <alignment horizontal="left" vertical="top" wrapText="1" shrinkToFit="1"/>
      <protection locked="0"/>
    </xf>
    <xf numFmtId="0" fontId="20" fillId="2" borderId="53" xfId="0" applyFont="1" applyFill="1" applyBorder="1" applyAlignment="1" applyProtection="1">
      <alignment horizontal="left" vertical="top" wrapText="1" shrinkToFit="1"/>
      <protection locked="0"/>
    </xf>
    <xf numFmtId="0" fontId="2" fillId="16" borderId="0" xfId="0" applyFont="1" applyFill="1" applyAlignment="1">
      <alignment horizontal="center" vertical="center" wrapText="1" shrinkToFit="1"/>
    </xf>
    <xf numFmtId="0" fontId="4" fillId="2" borderId="0" xfId="0" applyFont="1" applyFill="1" applyAlignment="1" applyProtection="1">
      <alignment horizontal="left" vertical="center" indent="1"/>
      <protection locked="0"/>
    </xf>
    <xf numFmtId="0" fontId="2" fillId="17" borderId="0" xfId="0" applyFont="1" applyFill="1" applyAlignment="1">
      <alignment horizontal="left" vertical="center" shrinkToFit="1"/>
    </xf>
    <xf numFmtId="0" fontId="0" fillId="0" borderId="0" xfId="0" applyAlignment="1">
      <alignment horizontal="left" vertical="center" shrinkToFit="1"/>
    </xf>
    <xf numFmtId="0" fontId="4" fillId="2" borderId="0" xfId="0" applyFont="1" applyFill="1" applyAlignment="1" applyProtection="1">
      <alignment horizontal="center" vertical="center"/>
      <protection locked="0"/>
    </xf>
    <xf numFmtId="0" fontId="9" fillId="0" borderId="46" xfId="0" applyFont="1" applyBorder="1" applyAlignment="1" applyProtection="1">
      <alignment horizontal="left" vertical="top" indent="1" shrinkToFit="1"/>
      <protection locked="0"/>
    </xf>
    <xf numFmtId="0" fontId="9" fillId="0" borderId="47" xfId="0" applyFont="1" applyBorder="1" applyAlignment="1" applyProtection="1">
      <alignment horizontal="left" vertical="top" indent="1" shrinkToFit="1"/>
      <protection locked="0"/>
    </xf>
    <xf numFmtId="0" fontId="9" fillId="0" borderId="48" xfId="0" applyFont="1" applyBorder="1" applyAlignment="1" applyProtection="1">
      <alignment horizontal="left" vertical="top" indent="1" shrinkToFit="1"/>
      <protection locked="0"/>
    </xf>
    <xf numFmtId="0" fontId="9" fillId="0" borderId="49" xfId="0" applyFont="1" applyBorder="1" applyAlignment="1" applyProtection="1">
      <alignment horizontal="left" vertical="top" indent="1" shrinkToFit="1"/>
      <protection locked="0"/>
    </xf>
    <xf numFmtId="0" fontId="9" fillId="0" borderId="0" xfId="0" applyFont="1" applyAlignment="1" applyProtection="1">
      <alignment horizontal="left" vertical="top" indent="1" shrinkToFit="1"/>
      <protection locked="0"/>
    </xf>
    <xf numFmtId="0" fontId="9" fillId="0" borderId="50" xfId="0" applyFont="1" applyBorder="1" applyAlignment="1" applyProtection="1">
      <alignment horizontal="left" vertical="top" indent="1" shrinkToFit="1"/>
      <protection locked="0"/>
    </xf>
    <xf numFmtId="0" fontId="9" fillId="0" borderId="51" xfId="0" applyFont="1" applyBorder="1" applyAlignment="1" applyProtection="1">
      <alignment horizontal="left" vertical="top" indent="1" shrinkToFit="1"/>
      <protection locked="0"/>
    </xf>
    <xf numFmtId="0" fontId="9" fillId="0" borderId="52" xfId="0" applyFont="1" applyBorder="1" applyAlignment="1" applyProtection="1">
      <alignment horizontal="left" vertical="top" indent="1" shrinkToFit="1"/>
      <protection locked="0"/>
    </xf>
    <xf numFmtId="0" fontId="9" fillId="0" borderId="53" xfId="0" applyFont="1" applyBorder="1" applyAlignment="1" applyProtection="1">
      <alignment horizontal="left" vertical="top" indent="1" shrinkToFit="1"/>
      <protection locked="0"/>
    </xf>
    <xf numFmtId="0" fontId="2" fillId="17" borderId="0" xfId="0" applyFont="1" applyFill="1" applyAlignment="1">
      <alignment horizontal="center" vertical="center" shrinkToFit="1"/>
    </xf>
    <xf numFmtId="0" fontId="0" fillId="0" borderId="0" xfId="0" applyAlignment="1">
      <alignment horizontal="right" vertical="top" shrinkToFit="1"/>
    </xf>
    <xf numFmtId="0" fontId="0" fillId="0" borderId="50" xfId="0" applyBorder="1" applyAlignment="1">
      <alignment horizontal="right" vertical="top" shrinkToFit="1"/>
    </xf>
    <xf numFmtId="0" fontId="4" fillId="2" borderId="46" xfId="0" quotePrefix="1" applyFont="1" applyFill="1" applyBorder="1" applyAlignment="1" applyProtection="1">
      <alignment horizontal="left" vertical="top" wrapText="1"/>
      <protection locked="0"/>
    </xf>
    <xf numFmtId="0" fontId="4" fillId="2" borderId="47" xfId="0" applyFont="1" applyFill="1" applyBorder="1" applyAlignment="1" applyProtection="1">
      <alignment horizontal="left" vertical="top" wrapText="1"/>
      <protection locked="0"/>
    </xf>
    <xf numFmtId="0" fontId="4" fillId="2" borderId="48" xfId="0" applyFont="1" applyFill="1" applyBorder="1" applyAlignment="1" applyProtection="1">
      <alignment horizontal="left" vertical="top" wrapText="1"/>
      <protection locked="0"/>
    </xf>
    <xf numFmtId="0" fontId="4" fillId="2" borderId="49" xfId="0" applyFont="1" applyFill="1" applyBorder="1" applyAlignment="1" applyProtection="1">
      <alignment horizontal="left" vertical="top" wrapText="1"/>
      <protection locked="0"/>
    </xf>
    <xf numFmtId="0" fontId="4" fillId="2" borderId="0" xfId="0" applyFont="1" applyFill="1" applyAlignment="1" applyProtection="1">
      <alignment horizontal="left" vertical="top" wrapText="1"/>
      <protection locked="0"/>
    </xf>
    <xf numFmtId="0" fontId="4" fillId="2" borderId="50" xfId="0" applyFont="1" applyFill="1" applyBorder="1" applyAlignment="1" applyProtection="1">
      <alignment horizontal="left" vertical="top" wrapText="1"/>
      <protection locked="0"/>
    </xf>
    <xf numFmtId="0" fontId="4" fillId="2" borderId="51" xfId="0" applyFont="1" applyFill="1" applyBorder="1" applyAlignment="1" applyProtection="1">
      <alignment horizontal="left" vertical="top" wrapText="1"/>
      <protection locked="0"/>
    </xf>
    <xf numFmtId="0" fontId="4" fillId="2" borderId="52" xfId="0" applyFont="1" applyFill="1" applyBorder="1" applyAlignment="1" applyProtection="1">
      <alignment horizontal="left" vertical="top" wrapText="1"/>
      <protection locked="0"/>
    </xf>
    <xf numFmtId="0" fontId="4" fillId="2" borderId="53" xfId="0" applyFont="1" applyFill="1" applyBorder="1" applyAlignment="1" applyProtection="1">
      <alignment horizontal="left" vertical="top" wrapText="1"/>
      <protection locked="0"/>
    </xf>
    <xf numFmtId="0" fontId="39" fillId="2" borderId="1" xfId="1" applyFont="1" applyFill="1" applyBorder="1" applyAlignment="1">
      <alignment horizontal="left" vertical="center" shrinkToFit="1"/>
    </xf>
    <xf numFmtId="0" fontId="39" fillId="2" borderId="2" xfId="1" applyFont="1" applyFill="1" applyBorder="1" applyAlignment="1">
      <alignment horizontal="left" vertical="center" shrinkToFit="1"/>
    </xf>
    <xf numFmtId="0" fontId="39" fillId="2" borderId="4" xfId="1" applyFont="1" applyFill="1" applyBorder="1" applyAlignment="1">
      <alignment horizontal="left" vertical="center" shrinkToFit="1"/>
    </xf>
    <xf numFmtId="0" fontId="39" fillId="2" borderId="0" xfId="1" applyFont="1" applyFill="1" applyBorder="1" applyAlignment="1">
      <alignment horizontal="left" vertical="center" shrinkToFit="1"/>
    </xf>
    <xf numFmtId="170" fontId="2" fillId="17" borderId="0" xfId="0" applyNumberFormat="1" applyFont="1" applyFill="1" applyAlignment="1">
      <alignment horizontal="right" vertical="center" shrinkToFit="1"/>
    </xf>
    <xf numFmtId="171" fontId="2" fillId="17" borderId="0" xfId="0" applyNumberFormat="1" applyFont="1" applyFill="1" applyAlignment="1">
      <alignment horizontal="right" vertical="center" shrinkToFit="1"/>
    </xf>
    <xf numFmtId="0" fontId="2" fillId="17" borderId="0" xfId="0" applyFont="1" applyFill="1" applyAlignment="1">
      <alignment horizontal="center" vertical="center" wrapText="1"/>
    </xf>
    <xf numFmtId="0" fontId="0" fillId="0" borderId="0" xfId="0" applyAlignment="1">
      <alignment horizontal="center" vertical="center" wrapText="1"/>
    </xf>
    <xf numFmtId="0" fontId="17" fillId="5" borderId="0" xfId="0" applyFont="1" applyFill="1" applyAlignment="1">
      <alignment horizontal="center" vertical="center" wrapText="1" shrinkToFit="1"/>
    </xf>
    <xf numFmtId="0" fontId="28" fillId="5" borderId="0" xfId="1" applyFont="1" applyFill="1" applyBorder="1" applyAlignment="1">
      <alignment horizontal="center" vertical="center" wrapText="1"/>
    </xf>
    <xf numFmtId="0" fontId="2" fillId="32" borderId="5" xfId="0" applyFont="1" applyFill="1" applyBorder="1" applyAlignment="1">
      <alignment horizontal="center" vertical="center" wrapText="1" shrinkToFit="1"/>
    </xf>
    <xf numFmtId="0" fontId="38" fillId="17" borderId="0" xfId="0" applyFont="1" applyFill="1" applyAlignment="1">
      <alignment horizontal="center" vertical="center" shrinkToFit="1"/>
    </xf>
    <xf numFmtId="0" fontId="38" fillId="17" borderId="50" xfId="0" applyFont="1" applyFill="1" applyBorder="1" applyAlignment="1">
      <alignment horizontal="center" vertical="center" shrinkToFit="1"/>
    </xf>
    <xf numFmtId="0" fontId="2" fillId="16" borderId="0" xfId="0" applyFont="1" applyFill="1" applyAlignment="1">
      <alignment horizontal="left" vertical="center" shrinkToFit="1"/>
    </xf>
    <xf numFmtId="0" fontId="0" fillId="0" borderId="0" xfId="0" applyAlignment="1"/>
    <xf numFmtId="0" fontId="0" fillId="3" borderId="30" xfId="0" applyFill="1" applyBorder="1" applyAlignment="1" applyProtection="1">
      <protection locked="0"/>
    </xf>
    <xf numFmtId="0" fontId="0" fillId="3" borderId="31" xfId="0" applyFill="1" applyBorder="1" applyAlignment="1" applyProtection="1">
      <protection locked="0"/>
    </xf>
    <xf numFmtId="0" fontId="0" fillId="3" borderId="33" xfId="0" applyFill="1" applyBorder="1" applyAlignment="1" applyProtection="1">
      <protection locked="0"/>
    </xf>
    <xf numFmtId="0" fontId="5" fillId="3" borderId="30" xfId="0" applyFont="1" applyFill="1" applyBorder="1" applyAlignment="1" applyProtection="1">
      <protection locked="0"/>
    </xf>
    <xf numFmtId="0" fontId="0" fillId="3" borderId="32" xfId="0" applyFill="1" applyBorder="1" applyAlignment="1" applyProtection="1">
      <protection locked="0"/>
    </xf>
    <xf numFmtId="0" fontId="0" fillId="3" borderId="0" xfId="0" applyFill="1" applyAlignment="1"/>
    <xf numFmtId="0" fontId="0" fillId="3" borderId="15" xfId="0" applyFill="1" applyBorder="1" applyAlignment="1" applyProtection="1">
      <protection locked="0"/>
    </xf>
    <xf numFmtId="0" fontId="0" fillId="3" borderId="21" xfId="0" applyFill="1" applyBorder="1" applyAlignment="1" applyProtection="1">
      <protection locked="0"/>
    </xf>
    <xf numFmtId="0" fontId="11" fillId="4" borderId="15" xfId="0" applyFont="1" applyFill="1" applyBorder="1" applyAlignment="1" applyProtection="1">
      <protection locked="0"/>
    </xf>
    <xf numFmtId="0" fontId="11" fillId="4" borderId="22" xfId="0" applyFont="1" applyFill="1" applyBorder="1" applyAlignment="1" applyProtection="1">
      <protection locked="0"/>
    </xf>
    <xf numFmtId="0" fontId="0" fillId="3" borderId="17" xfId="0" applyFill="1" applyBorder="1" applyAlignment="1" applyProtection="1">
      <protection locked="0"/>
    </xf>
    <xf numFmtId="0" fontId="0" fillId="3" borderId="0" xfId="0" applyFill="1" applyAlignment="1" applyProtection="1">
      <protection locked="0"/>
    </xf>
    <xf numFmtId="0" fontId="11" fillId="4" borderId="17" xfId="0" applyFont="1" applyFill="1" applyBorder="1" applyAlignment="1" applyProtection="1">
      <protection locked="0"/>
    </xf>
    <xf numFmtId="0" fontId="11" fillId="4" borderId="23" xfId="0" applyFont="1" applyFill="1" applyBorder="1" applyAlignment="1" applyProtection="1">
      <protection locked="0"/>
    </xf>
    <xf numFmtId="0" fontId="0" fillId="3" borderId="16" xfId="0" applyFill="1" applyBorder="1" applyAlignment="1" applyProtection="1">
      <protection locked="0"/>
    </xf>
    <xf numFmtId="0" fontId="0" fillId="3" borderId="24" xfId="0" applyFill="1" applyBorder="1" applyAlignment="1" applyProtection="1">
      <protection locked="0"/>
    </xf>
    <xf numFmtId="0" fontId="0" fillId="3" borderId="25" xfId="0" applyFill="1" applyBorder="1" applyAlignment="1" applyProtection="1">
      <protection locked="0"/>
    </xf>
    <xf numFmtId="0" fontId="4" fillId="2" borderId="26" xfId="0" applyFont="1" applyFill="1" applyBorder="1" applyAlignment="1" applyProtection="1">
      <protection locked="0"/>
    </xf>
    <xf numFmtId="0" fontId="6" fillId="2" borderId="27" xfId="0" applyFont="1" applyFill="1" applyBorder="1" applyAlignment="1" applyProtection="1">
      <protection locked="0"/>
    </xf>
    <xf numFmtId="0" fontId="4" fillId="2" borderId="27" xfId="0" applyFont="1" applyFill="1" applyBorder="1" applyAlignment="1" applyProtection="1">
      <protection locked="0"/>
    </xf>
    <xf numFmtId="165" fontId="0" fillId="3" borderId="0" xfId="0" applyNumberFormat="1" applyFill="1" applyAlignment="1" applyProtection="1">
      <protection locked="0"/>
    </xf>
    <xf numFmtId="0" fontId="0" fillId="0" borderId="0" xfId="0" applyAlignment="1" applyProtection="1">
      <protection locked="0"/>
    </xf>
    <xf numFmtId="0" fontId="4" fillId="0" borderId="0" xfId="0" applyFont="1" applyFill="1" applyAlignment="1">
      <alignment horizontal="center" vertical="center" shrinkToFit="1"/>
    </xf>
    <xf numFmtId="0" fontId="4" fillId="0" borderId="0" xfId="0" applyFont="1" applyFill="1" applyAlignment="1">
      <alignment horizontal="center" vertical="center" wrapText="1" shrinkToFit="1"/>
    </xf>
    <xf numFmtId="0" fontId="20" fillId="0" borderId="0" xfId="0" applyFont="1" applyFill="1" applyAlignment="1">
      <alignment horizontal="right" vertical="center" wrapText="1"/>
    </xf>
    <xf numFmtId="0" fontId="4" fillId="0" borderId="5" xfId="0" applyFont="1" applyFill="1" applyBorder="1" applyAlignment="1">
      <alignment horizontal="center" vertical="center" wrapText="1"/>
    </xf>
  </cellXfs>
  <cellStyles count="2">
    <cellStyle name="Hipervínculo" xfId="1" builtinId="8"/>
    <cellStyle name="Normal" xfId="0" builtinId="0"/>
  </cellStyles>
  <dxfs count="607">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1"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4" tint="-0.249977111117893"/>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border diagonalUp="0" diagonalDown="0" outline="0">
        <left style="thin">
          <color theme="0"/>
        </left>
        <right/>
        <top style="thin">
          <color theme="0"/>
        </top>
        <bottom style="thin">
          <color theme="0"/>
        </bottom>
      </border>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strike val="0"/>
        <outline val="0"/>
        <shadow val="0"/>
        <u val="none"/>
        <vertAlign val="baseline"/>
        <sz val="9"/>
        <color rgb="FF005877"/>
        <name val="Calibri"/>
        <scheme val="minor"/>
      </font>
      <fill>
        <patternFill>
          <fgColor indexed="64"/>
          <bgColor rgb="FF005877"/>
        </patternFill>
      </fill>
      <protection locked="1" hidden="0"/>
    </dxf>
    <dxf>
      <font>
        <color rgb="FF9C0006"/>
      </font>
      <fill>
        <patternFill>
          <bgColor rgb="FFFFC7CE"/>
        </patternFill>
      </fill>
    </dxf>
    <dxf>
      <fill>
        <patternFill>
          <bgColor theme="0" tint="-4.9989318521683403E-2"/>
        </patternFill>
      </fill>
    </dxf>
    <dxf>
      <fill>
        <patternFill>
          <bgColor theme="0" tint="-0.14996795556505021"/>
        </patternFill>
      </fill>
    </dxf>
    <dxf>
      <font>
        <color theme="0"/>
      </font>
      <fill>
        <patternFill patternType="solid">
          <bgColor theme="0" tint="-4.9989318521683403E-2"/>
        </patternFill>
      </fill>
    </dxf>
    <dxf>
      <font>
        <color theme="0"/>
      </font>
      <fill>
        <patternFill patternType="solid">
          <bgColor theme="0" tint="-4.9989318521683403E-2"/>
        </patternFill>
      </fill>
    </dxf>
    <dxf>
      <fill>
        <patternFill>
          <bgColor theme="0" tint="-4.9989318521683403E-2"/>
        </patternFill>
      </fill>
    </dxf>
    <dxf>
      <font>
        <color theme="0"/>
      </font>
      <fill>
        <patternFill patternType="solid">
          <bgColor theme="0" tint="-4.9989318521683403E-2"/>
        </patternFill>
      </fill>
    </dxf>
    <dxf>
      <font>
        <color theme="0"/>
      </font>
      <fill>
        <patternFill patternType="solid">
          <bgColor theme="0" tint="-4.9989318521683403E-2"/>
        </patternFill>
      </fill>
    </dxf>
    <dxf>
      <fill>
        <patternFill>
          <bgColor theme="0" tint="-0.14996795556505021"/>
        </patternFill>
      </fill>
    </dxf>
    <dxf>
      <fill>
        <patternFill>
          <bgColor theme="0"/>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border diagonalUp="0" diagonalDown="0">
        <left style="thick">
          <color theme="0"/>
        </left>
        <right style="thick">
          <color theme="0"/>
        </right>
        <top style="thick">
          <color theme="0"/>
        </top>
        <bottom style="thick">
          <color theme="0"/>
        </bottom>
        <vertical/>
        <horizontal style="thick">
          <color theme="0"/>
        </horizontal>
      </border>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strike val="0"/>
        <outline val="0"/>
        <shadow val="0"/>
        <u val="none"/>
        <vertAlign val="baseline"/>
        <sz val="9"/>
        <color rgb="FF005877"/>
        <name val="Calibri"/>
        <scheme val="minor"/>
      </font>
      <fill>
        <patternFill patternType="solid">
          <fgColor indexed="64"/>
          <bgColor rgb="FF005877"/>
        </patternFill>
      </fill>
      <protection locked="1" hidden="0"/>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patternFill>
      </fill>
    </dxf>
    <dxf>
      <font>
        <color theme="0" tint="-0.14996795556505021"/>
      </font>
      <fill>
        <patternFill>
          <bgColor theme="0" tint="-0.14996795556505021"/>
        </patternFill>
      </fill>
      <border>
        <left/>
        <right/>
        <top/>
        <bottom/>
      </border>
    </dxf>
    <dxf>
      <font>
        <b/>
        <i val="0"/>
        <color rgb="FFFF0000"/>
      </font>
      <fill>
        <patternFill>
          <bgColor rgb="FFFFFF00"/>
        </patternFill>
      </fill>
    </dxf>
    <dxf>
      <font>
        <b/>
        <i val="0"/>
        <color rgb="FFFF0000"/>
      </font>
      <fill>
        <patternFill>
          <bgColor rgb="FFFFFF00"/>
        </patternFill>
      </fill>
    </dxf>
    <dxf>
      <font>
        <b/>
        <i val="0"/>
        <color theme="0"/>
      </font>
      <fill>
        <patternFill>
          <fgColor rgb="FFE87B00"/>
          <bgColor rgb="FFE87B00"/>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E87B00"/>
        </patternFill>
      </fill>
      <alignment horizontal="general" vertical="center" textRotation="0" wrapText="1" indent="0" justifyLastLine="0" shrinkToFit="0" readingOrder="0"/>
      <border diagonalUp="0" diagonalDown="0">
        <left style="thick">
          <color theme="0"/>
        </left>
        <right style="thick">
          <color theme="0"/>
        </right>
        <top style="thick">
          <color theme="0"/>
        </top>
        <bottom style="thick">
          <color theme="0"/>
        </bottom>
        <vertical/>
        <horizontal style="thick">
          <color theme="0"/>
        </horizontal>
      </border>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ttom style="medium">
          <color theme="1"/>
        </bottom>
      </border>
    </dxf>
    <dxf>
      <font>
        <b/>
        <i val="0"/>
        <strike val="0"/>
        <outline val="0"/>
        <shadow val="0"/>
        <u val="none"/>
        <vertAlign val="baseline"/>
        <color rgb="FF005877"/>
        <name val="Calibri"/>
        <scheme val="minor"/>
      </font>
      <fill>
        <patternFill patternType="solid">
          <fgColor indexed="64"/>
          <bgColor rgb="FF005877"/>
        </patternFill>
      </fill>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color theme="0"/>
      </font>
      <fill>
        <patternFill>
          <bgColor rgb="FFE87B00"/>
        </patternFill>
      </fill>
    </dxf>
    <dxf>
      <font>
        <b/>
        <i val="0"/>
        <color theme="0"/>
      </font>
      <fill>
        <patternFill>
          <bgColor rgb="FFE87B00"/>
        </patternFill>
      </fill>
    </dxf>
    <dxf>
      <font>
        <b/>
        <i val="0"/>
        <color theme="0"/>
      </font>
      <fill>
        <patternFill>
          <bgColor rgb="FFE87B00"/>
        </patternFill>
      </fill>
    </dxf>
    <dxf>
      <font>
        <b/>
        <i val="0"/>
        <color theme="0"/>
      </font>
      <fill>
        <patternFill>
          <bgColor rgb="FFE87B00"/>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border diagonalUp="0" diagonalDown="0">
        <left style="thick">
          <color theme="0"/>
        </left>
        <right style="thick">
          <color theme="0"/>
        </right>
        <top style="thick">
          <color theme="0"/>
        </top>
        <bottom style="thick">
          <color theme="0"/>
        </bottom>
        <vertical/>
        <horizontal style="thick">
          <color theme="0"/>
        </horizontal>
      </border>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b val="0"/>
        <i val="0"/>
        <strike val="0"/>
        <outline val="0"/>
        <shadow val="0"/>
        <u val="none"/>
        <vertAlign val="baseline"/>
        <color rgb="FF005877"/>
        <name val="Calibri"/>
        <scheme val="minor"/>
      </font>
      <fill>
        <patternFill patternType="solid">
          <fgColor indexed="64"/>
          <bgColor rgb="FF005877"/>
        </patternFill>
      </fill>
      <protection locked="1" hidden="0"/>
    </dxf>
    <dxf>
      <font>
        <color rgb="FF9C0006"/>
      </font>
      <fill>
        <patternFill>
          <bgColor rgb="FFFFC7CE"/>
        </patternFill>
      </fill>
    </dxf>
    <dxf>
      <font>
        <color theme="0" tint="-0.14996795556505021"/>
      </font>
      <fill>
        <patternFill>
          <fgColor theme="0"/>
          <bgColor theme="0" tint="-0.14996795556505021"/>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ont>
        <b/>
        <i val="0"/>
        <color theme="0"/>
      </font>
      <fill>
        <patternFill>
          <bgColor rgb="FFE87B00"/>
        </patternFill>
      </fill>
    </dxf>
    <dxf>
      <font>
        <b/>
        <i val="0"/>
        <color theme="0"/>
      </font>
      <fill>
        <patternFill>
          <fgColor rgb="FFE87B00"/>
          <bgColor rgb="FFE87B00"/>
        </patternFill>
      </fill>
    </dxf>
    <dxf>
      <font>
        <color theme="0" tint="-0.14996795556505021"/>
      </font>
      <fill>
        <patternFill>
          <fgColor theme="0"/>
          <bgColor theme="0" tint="-0.14996795556505021"/>
        </patternFill>
      </fill>
    </dxf>
    <dxf>
      <fill>
        <patternFill>
          <bgColor theme="0"/>
        </patternFill>
      </fill>
    </dxf>
    <dxf>
      <font>
        <b/>
        <i val="0"/>
        <color theme="0"/>
      </font>
      <fill>
        <patternFill>
          <bgColor rgb="FFE87B0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border diagonalUp="0" diagonalDown="0">
        <left style="thick">
          <color theme="0"/>
        </left>
        <right style="thick">
          <color theme="0"/>
        </right>
        <top style="thick">
          <color theme="0"/>
        </top>
        <bottom style="thick">
          <color theme="0"/>
        </bottom>
        <vertical/>
        <horizontal style="thick">
          <color theme="0"/>
        </horizontal>
      </border>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theme="0"/>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rder>
    </dxf>
    <dxf>
      <font>
        <b/>
        <i val="0"/>
        <strike val="0"/>
        <outline val="0"/>
        <shadow val="0"/>
        <u val="none"/>
        <vertAlign val="baseline"/>
        <sz val="9"/>
        <color rgb="FF005877"/>
        <name val="Calibri"/>
        <scheme val="minor"/>
      </font>
      <fill>
        <patternFill patternType="solid">
          <fgColor indexed="64"/>
          <bgColor rgb="FF005877"/>
        </patternFill>
      </fill>
    </dxf>
    <dxf>
      <font>
        <color rgb="FF9C0006"/>
      </font>
      <fill>
        <patternFill>
          <bgColor rgb="FFFFC7CE"/>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ont>
        <b/>
        <i val="0"/>
        <color theme="0"/>
      </font>
      <fill>
        <patternFill>
          <bgColor rgb="FFE87B00"/>
        </patternFill>
      </fill>
    </dxf>
    <dxf>
      <font>
        <b/>
        <i val="0"/>
        <color theme="0"/>
      </font>
      <fill>
        <patternFill>
          <bgColor rgb="FFE87B00"/>
        </patternFill>
      </fill>
    </dxf>
    <dxf>
      <font>
        <b/>
        <i val="0"/>
        <color theme="0"/>
      </font>
      <fill>
        <patternFill>
          <bgColor rgb="FFE87B00"/>
        </patternFill>
      </fill>
    </dxf>
    <dxf>
      <font>
        <b/>
        <i val="0"/>
        <color theme="0"/>
      </font>
      <fill>
        <patternFill>
          <bgColor rgb="FFE87B00"/>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border diagonalUp="0" diagonalDown="0">
        <left style="thick">
          <color theme="0"/>
        </left>
        <right style="thick">
          <color theme="0"/>
        </right>
        <top style="thick">
          <color theme="0"/>
        </top>
        <bottom style="thick">
          <color theme="0"/>
        </bottom>
        <vertical/>
        <horizontal style="thick">
          <color theme="0"/>
        </horizontal>
      </border>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strike val="0"/>
        <outline val="0"/>
        <shadow val="0"/>
        <u val="none"/>
        <vertAlign val="baseline"/>
        <sz val="9"/>
        <color rgb="FF005877"/>
        <name val="Calibri"/>
        <scheme val="minor"/>
      </font>
      <fill>
        <patternFill patternType="solid">
          <fgColor indexed="64"/>
          <bgColor rgb="FF005877"/>
        </patternFill>
      </fill>
      <protection locked="1" hidden="0"/>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9" tint="0.599963377788628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39997558519241921"/>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border diagonalUp="0" diagonalDown="0">
        <left style="thick">
          <color theme="0"/>
        </left>
        <right style="thick">
          <color theme="0"/>
        </right>
        <top style="thick">
          <color theme="0"/>
        </top>
        <bottom style="thick">
          <color theme="0"/>
        </bottom>
        <vertical/>
        <horizontal style="thick">
          <color theme="0"/>
        </horizontal>
      </border>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outline val="0"/>
        <shadow val="0"/>
        <u val="none"/>
        <vertAlign val="baseline"/>
        <sz val="9"/>
        <color rgb="FF005877"/>
        <name val="Calibri"/>
        <scheme val="minor"/>
      </font>
      <fill>
        <patternFill patternType="solid">
          <fgColor indexed="64"/>
          <bgColor rgb="FF005877"/>
        </patternFill>
      </fill>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bgColor rgb="FFE87B00"/>
        </patternFill>
      </fill>
    </dxf>
    <dxf>
      <font>
        <color rgb="FF9C0006"/>
      </font>
      <fill>
        <patternFill>
          <bgColor rgb="FFFFFF00"/>
        </patternFill>
      </fill>
    </dxf>
    <dxf>
      <fill>
        <patternFill>
          <bgColor theme="0"/>
        </patternFill>
      </fill>
    </dxf>
    <dxf>
      <font>
        <b/>
        <i val="0"/>
        <color rgb="FF9C0006"/>
      </font>
      <fill>
        <patternFill>
          <bgColor rgb="FFFFFF00"/>
        </patternFill>
      </fill>
    </dxf>
    <dxf>
      <font>
        <b/>
        <i val="0"/>
        <color theme="0"/>
      </font>
      <fill>
        <patternFill patternType="none">
          <fgColor indexed="64"/>
          <bgColor auto="1"/>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border diagonalUp="0" diagonalDown="0">
        <left style="thick">
          <color theme="0"/>
        </left>
        <right style="thick">
          <color theme="0"/>
        </right>
        <top style="thick">
          <color theme="0"/>
        </top>
        <bottom style="thick">
          <color theme="0"/>
        </bottom>
        <vertical/>
        <horizontal style="thick">
          <color theme="0"/>
        </horizontal>
      </border>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protection locked="0" hidden="0"/>
    </dxf>
    <dxf>
      <font>
        <b/>
        <i val="0"/>
        <strike val="0"/>
        <outline val="0"/>
        <shadow val="0"/>
        <u val="none"/>
        <vertAlign val="baseline"/>
        <sz val="9"/>
        <color rgb="FF005877"/>
        <name val="Calibri"/>
        <scheme val="minor"/>
      </font>
      <fill>
        <patternFill patternType="solid">
          <fgColor rgb="FF005877"/>
          <bgColor rgb="FF005877"/>
        </patternFill>
      </fill>
      <protection locked="1" hidden="0"/>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b/>
        <i val="0"/>
        <color theme="0"/>
      </font>
      <fill>
        <patternFill>
          <bgColor rgb="FFE87B00"/>
        </patternFill>
      </fill>
    </dxf>
    <dxf>
      <fill>
        <patternFill>
          <bgColor theme="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rgb="FF9C0006"/>
      </font>
      <fill>
        <patternFill>
          <bgColor rgb="FFFFFF00"/>
        </patternFill>
      </fill>
    </dxf>
    <dxf>
      <font>
        <color rgb="FF9C0006"/>
      </font>
      <fill>
        <patternFill>
          <bgColor rgb="FFFFFF00"/>
        </patternFill>
      </fill>
    </dxf>
    <dxf>
      <fill>
        <patternFill>
          <bgColor rgb="FFFFFF00"/>
        </patternFill>
      </fill>
    </dxf>
    <dxf>
      <fill>
        <patternFill>
          <bgColor theme="0"/>
        </patternFill>
      </fill>
    </dxf>
    <dxf>
      <font>
        <color theme="0" tint="-0.14996795556505021"/>
      </font>
      <fill>
        <patternFill>
          <bgColor theme="0" tint="-0.14996795556505021"/>
        </patternFill>
      </fill>
    </dxf>
    <dxf>
      <font>
        <color theme="0" tint="-0.14996795556505021"/>
      </font>
      <fill>
        <patternFill>
          <fgColor theme="0" tint="-0.14993743705557422"/>
          <bgColor theme="0" tint="-0.14996795556505021"/>
        </patternFill>
      </fill>
      <border>
        <left/>
        <right/>
        <top/>
        <bottom/>
      </border>
    </dxf>
    <dxf>
      <font>
        <color rgb="FFC0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color theme="0" tint="-0.14996795556505021"/>
      </font>
      <fill>
        <patternFill>
          <fgColor theme="0"/>
          <bgColor theme="0" tint="-0.14996795556505021"/>
        </patternFill>
      </fill>
    </dxf>
    <dxf>
      <font>
        <color theme="0" tint="-0.14996795556505021"/>
      </font>
      <fill>
        <patternFill>
          <bgColor theme="0" tint="-0.14996795556505021"/>
        </patternFill>
      </fill>
    </dxf>
    <dxf>
      <font>
        <b/>
        <i val="0"/>
        <color rgb="FFC00000"/>
      </font>
      <fill>
        <patternFill>
          <bgColor rgb="FFFFFF00"/>
        </patternFill>
      </fill>
    </dxf>
    <dxf>
      <font>
        <b/>
        <i val="0"/>
        <color theme="0"/>
      </font>
      <fill>
        <patternFill>
          <bgColor rgb="FFFF0000"/>
        </patternFill>
      </fill>
    </dxf>
    <dxf>
      <font>
        <color rgb="FF9C0006"/>
      </font>
      <fill>
        <patternFill>
          <bgColor rgb="FFFFFF00"/>
        </patternFill>
      </fill>
    </dxf>
    <dxf>
      <font>
        <b/>
        <i val="0"/>
        <color theme="0"/>
      </font>
      <fill>
        <patternFill>
          <bgColor rgb="FFFF0000"/>
        </patternFill>
      </fill>
    </dxf>
    <dxf>
      <font>
        <color rgb="FF9C0006"/>
      </font>
      <fill>
        <patternFill>
          <bgColor rgb="FFFFFF00"/>
        </patternFill>
      </fill>
    </dxf>
    <dxf>
      <font>
        <b/>
        <i val="0"/>
        <color rgb="FFFF0000"/>
      </font>
      <fill>
        <patternFill>
          <bgColor rgb="FFFFFF00"/>
        </patternFill>
      </fill>
    </dxf>
    <dxf>
      <font>
        <b/>
        <i val="0"/>
        <color rgb="FFC00000"/>
      </font>
      <fill>
        <patternFill>
          <bgColor rgb="FFFFFF00"/>
        </patternFill>
      </fill>
    </dxf>
    <dxf>
      <font>
        <color rgb="FFC00000"/>
      </font>
      <fill>
        <patternFill>
          <bgColor rgb="FFFFFF00"/>
        </patternFill>
      </fill>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alignment horizontal="general" vertical="top" textRotation="0" wrapText="1"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general" vertical="top" textRotation="0" wrapText="1"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indexed="64"/>
          <bgColor rgb="FFD9D9D9"/>
        </patternFill>
      </fill>
      <alignment horizontal="general" vertical="top" textRotation="0" wrapText="1" indent="0" justifyLastLine="0" shrinkToFit="0" readingOrder="0"/>
      <border>
        <right style="medium">
          <color rgb="FFE87B00"/>
        </right>
      </border>
      <protection locked="0" hidden="0"/>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1"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1"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1"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1"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fill>
        <patternFill patternType="solid">
          <fgColor theme="0" tint="-0.14999847407452621"/>
          <bgColor rgb="FFFFFF00"/>
        </patternFill>
      </fill>
      <alignment horizontal="general" vertical="top" textRotation="0" wrapText="0" indent="0" justifyLastLine="0" shrinkToFit="1"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rgb="FFFFFF00"/>
        </patternFill>
      </fill>
      <alignment horizontal="general" vertical="top" textRotation="0" wrapText="0" indent="0" justifyLastLine="0" shrinkToFit="1"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solid">
          <fgColor indexed="64"/>
          <bgColor rgb="FF005877"/>
        </patternFill>
      </fill>
      <alignment horizontal="center" vertical="top"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style="medium">
          <color rgb="FF005877"/>
        </left>
        <right/>
        <top/>
        <bottom/>
      </border>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1" readingOrder="0"/>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1" readingOrder="0"/>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border diagonalUp="0" diagonalDown="0" outline="0">
        <left style="medium">
          <color rgb="FF005877"/>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left style="medium">
          <color rgb="FF005877"/>
        </left>
        <right/>
        <top/>
        <bottom/>
        <vertical/>
        <horizontal/>
      </border>
    </dxf>
    <dxf>
      <border>
        <top style="medium">
          <color rgb="FF005877"/>
        </top>
      </border>
    </dxf>
    <dxf>
      <alignment horizontal="general" vertical="center" textRotation="0" wrapText="0" indent="0" justifyLastLine="0" readingOrder="0"/>
    </dxf>
    <dxf>
      <border diagonalUp="0" diagonalDown="0">
        <left style="medium">
          <color rgb="FF005877"/>
        </left>
        <right style="medium">
          <color rgb="FF005877"/>
        </right>
        <top style="medium">
          <color rgb="FF005877"/>
        </top>
        <bottom style="medium">
          <color rgb="FF005877"/>
        </bottom>
      </border>
    </dxf>
    <dxf>
      <fill>
        <patternFill patternType="none">
          <fgColor indexed="64"/>
          <bgColor auto="1"/>
        </patternFill>
      </fill>
      <alignment horizontal="general" vertical="center" textRotation="0" wrapText="0" indent="0" justifyLastLine="0" readingOrder="0"/>
    </dxf>
    <dxf>
      <alignment horizontal="general" vertical="center" textRotation="0" wrapText="0" indent="0" justifyLastLine="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border>
        <top style="medium">
          <color rgb="FF005877"/>
        </top>
      </border>
    </dxf>
    <dxf>
      <alignment horizontal="general" textRotation="0" wrapText="0" indent="0" justifyLastLine="0" readingOrder="0"/>
    </dxf>
    <dxf>
      <border outline="0">
        <left style="medium">
          <color rgb="FF005877"/>
        </left>
        <right style="medium">
          <color rgb="FF005877"/>
        </right>
        <top style="medium">
          <color rgb="FF005877"/>
        </top>
        <bottom style="medium">
          <color rgb="FF005877"/>
        </bottom>
      </border>
    </dxf>
    <dxf>
      <alignment horizontal="general" textRotation="0" wrapText="0" indent="0" justifyLastLine="0" readingOrder="0"/>
    </dxf>
    <dxf>
      <alignment horizontal="general" textRotation="0" wrapText="0" indent="0" justifyLastLine="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rgb="FFFFFF00"/>
        </patternFill>
      </fill>
    </dxf>
    <dxf>
      <font>
        <color auto="1"/>
      </font>
      <fill>
        <patternFill>
          <bgColor rgb="FFFFFF00"/>
        </patternFill>
      </fill>
    </dxf>
    <dxf>
      <font>
        <color auto="1"/>
      </font>
      <fill>
        <patternFill>
          <bgColor rgb="FFFFFF00"/>
        </patternFill>
      </fill>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
      <fill>
        <patternFill>
          <fgColor rgb="FFE87B00"/>
        </patternFill>
      </fill>
    </dxf>
    <dxf>
      <fill>
        <patternFill>
          <bgColor theme="0" tint="-0.14996795556505021"/>
        </patternFill>
      </fill>
    </dxf>
  </dxfs>
  <tableStyles count="3" defaultTableStyle="TableStyleMedium2" defaultPivotStyle="PivotStyleLight16">
    <tableStyle name="Estilo de tabla 1" pivot="0" count="1" xr9:uid="{00000000-0011-0000-FFFF-FFFF00000000}">
      <tableStyleElement type="firstRowStripe" dxfId="606"/>
    </tableStyle>
    <tableStyle name="Estilo de tabla 2" pivot="0" count="1" xr9:uid="{00000000-0011-0000-FFFF-FFFF01000000}">
      <tableStyleElement type="firstColumnStripe" dxfId="605"/>
    </tableStyle>
    <tableStyle name="Tabla_UCA" pivot="0" count="8" xr9:uid="{00000000-0011-0000-FFFF-FFFF02000000}">
      <tableStyleElement type="wholeTable" dxfId="604"/>
      <tableStyleElement type="headerRow" dxfId="603"/>
      <tableStyleElement type="totalRow" dxfId="602"/>
      <tableStyleElement type="firstColumn" dxfId="601"/>
      <tableStyleElement type="lastColumn" dxfId="600"/>
      <tableStyleElement type="firstRowStripe" dxfId="599"/>
      <tableStyleElement type="firstColumnStripe" dxfId="598"/>
      <tableStyleElement type="lastTotalCell" dxfId="597"/>
    </tableStyle>
  </tableStyles>
  <colors>
    <mruColors>
      <color rgb="FF005877"/>
      <color rgb="FFFFFFFF"/>
      <color rgb="FFE87B00"/>
      <color rgb="FF0058C7"/>
      <color rgb="FFFF0000"/>
      <color rgb="FFE87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Structure" Target="richData/rdrichvaluestructure.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22/10/relationships/richValueRel" Target="richData/richValueRel.xml"/><Relationship Id="rId40"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17/06/relationships/rdRichValue" Target="richData/rdrichvalue.xml"/></Relationships>
</file>

<file path=xl/ctrlProps/ctrlProp1.xml><?xml version="1.0" encoding="utf-8"?>
<formControlPr xmlns="http://schemas.microsoft.com/office/spreadsheetml/2009/9/main" objectType="Spin" dx="22" fmlaLink="$Y$39" max="9999" min="1" page="10"/>
</file>

<file path=xl/ctrlProps/ctrlProp2.xml><?xml version="1.0" encoding="utf-8"?>
<formControlPr xmlns="http://schemas.microsoft.com/office/spreadsheetml/2009/9/main" objectType="Spin" dx="22" fmlaLink="$Y$38" max="9999" min="1" page="10"/>
</file>

<file path=xl/ctrlProps/ctrlProp3.xml><?xml version="1.0" encoding="utf-8"?>
<formControlPr xmlns="http://schemas.microsoft.com/office/spreadsheetml/2009/9/main" objectType="CheckBox" fmlaLink="$Y$40" lockText="1" noThreeD="1"/>
</file>

<file path=xl/ctrlProps/ctrlProp4.xml><?xml version="1.0" encoding="utf-8"?>
<formControlPr xmlns="http://schemas.microsoft.com/office/spreadsheetml/2009/9/main" objectType="Drop" dropStyle="combo" dx="43" fmlaLink="$B$46" fmlaRange="$D$38:$D$45" sel="1" val="0"/>
</file>

<file path=xl/ctrlProps/ctrlProp5.xml><?xml version="1.0" encoding="utf-8"?>
<formControlPr xmlns="http://schemas.microsoft.com/office/spreadsheetml/2009/9/main" objectType="Spin" dx="22" fmlaLink="$G$37" max="9999" min="1" page="10" val="101"/>
</file>

<file path=xl/ctrlProps/ctrlProp6.xml><?xml version="1.0" encoding="utf-8"?>
<formControlPr xmlns="http://schemas.microsoft.com/office/spreadsheetml/2009/9/main" objectType="CheckBox" checked="Checked" fmlaLink="$M$37" lockText="1" noThreeD="1"/>
</file>

<file path=xl/ctrlProps/ctrlProp7.xml><?xml version="1.0" encoding="utf-8"?>
<formControlPr xmlns="http://schemas.microsoft.com/office/spreadsheetml/2009/9/main" objectType="Spin" dx="22" fmlaLink="'Datos OM'!$A$4" inc="10" max="9999" min="1" page="10" val="101"/>
</file>

<file path=xl/ctrlProps/ctrlProp8.xml><?xml version="1.0" encoding="utf-8"?>
<formControlPr xmlns="http://schemas.microsoft.com/office/spreadsheetml/2009/9/main" objectType="Spin" dx="22" fmlaLink="'Datos OM'!$A$4" inc="100" max="9999" min="1" page="10" val="101"/>
</file>

<file path=xl/ctrlProps/ctrlProp9.xml><?xml version="1.0" encoding="utf-8"?>
<formControlPr xmlns="http://schemas.microsoft.com/office/spreadsheetml/2009/9/main" objectType="Spin" dx="22" fmlaLink="'Datos O2'!$A$4" inc="10" max="9999" min="1" page="10" val="201"/>
</file>

<file path=xl/ctrlProps/ctrlProp10.xml><?xml version="1.0" encoding="utf-8"?>
<formControlPr xmlns="http://schemas.microsoft.com/office/spreadsheetml/2009/9/main" objectType="Spin" dx="22" fmlaLink="'Datos O2'!$A$4" inc="100" max="9999" min="1" page="10" val="201"/>
</file>

<file path=xl/ctrlProps/ctrlProp11.xml><?xml version="1.0" encoding="utf-8"?>
<formControlPr xmlns="http://schemas.microsoft.com/office/spreadsheetml/2009/9/main" objectType="Spin" dx="22" fmlaLink="$G$37" max="9999" min="1" page="10" val="200"/>
</file>

<file path=xl/ctrlProps/ctrlProp12.xml><?xml version="1.0" encoding="utf-8"?>
<formControlPr xmlns="http://schemas.microsoft.com/office/spreadsheetml/2009/9/main" objectType="CheckBox" checked="Checked" fmlaLink="$M$37" lockText="1" noThreeD="1"/>
</file>

<file path=xl/ctrlProps/ctrlProp13.xml><?xml version="1.0" encoding="utf-8"?>
<formControlPr xmlns="http://schemas.microsoft.com/office/spreadsheetml/2009/9/main" objectType="Spin" dx="22" fmlaLink="'Datos VF'!$A$4" inc="10" max="9999" min="1" page="10" val="301"/>
</file>

<file path=xl/ctrlProps/ctrlProp14.xml><?xml version="1.0" encoding="utf-8"?>
<formControlPr xmlns="http://schemas.microsoft.com/office/spreadsheetml/2009/9/main" objectType="Spin" dx="22" fmlaLink="'Datos VF'!$A$4" inc="100" max="9999" min="1" page="10" val="301"/>
</file>

<file path=xl/ctrlProps/ctrlProp15.xml><?xml version="1.0" encoding="utf-8"?>
<formControlPr xmlns="http://schemas.microsoft.com/office/spreadsheetml/2009/9/main" objectType="Spin" dx="22" fmlaLink="$G$37" max="9999" min="1" page="10" val="300"/>
</file>

<file path=xl/ctrlProps/ctrlProp16.xml><?xml version="1.0" encoding="utf-8"?>
<formControlPr xmlns="http://schemas.microsoft.com/office/spreadsheetml/2009/9/main" objectType="CheckBox" checked="Checked" fmlaLink="$M$37" lockText="1" noThreeD="1"/>
</file>

<file path=xl/ctrlProps/ctrlProp17.xml><?xml version="1.0" encoding="utf-8"?>
<formControlPr xmlns="http://schemas.microsoft.com/office/spreadsheetml/2009/9/main" objectType="Spin" dx="22" fmlaLink="'Datos EM'!A4" inc="10" max="9999" min="1" page="10" val="401"/>
</file>

<file path=xl/ctrlProps/ctrlProp18.xml><?xml version="1.0" encoding="utf-8"?>
<formControlPr xmlns="http://schemas.microsoft.com/office/spreadsheetml/2009/9/main" objectType="Spin" dx="22" fmlaLink="'Datos EM'!A4" inc="100" max="9999" min="1" page="10" val="401"/>
</file>

<file path=xl/ctrlProps/ctrlProp19.xml><?xml version="1.0" encoding="utf-8"?>
<formControlPr xmlns="http://schemas.microsoft.com/office/spreadsheetml/2009/9/main" objectType="Spin" dx="22" fmlaLink="$G$37" max="9999" min="1" page="10" val="401"/>
</file>

<file path=xl/ctrlProps/ctrlProp20.xml><?xml version="1.0" encoding="utf-8"?>
<formControlPr xmlns="http://schemas.microsoft.com/office/spreadsheetml/2009/9/main" objectType="CheckBox" checked="Checked" fmlaLink="$M$37" lockText="1" noThreeD="1"/>
</file>

<file path=xl/ctrlProps/ctrlProp21.xml><?xml version="1.0" encoding="utf-8"?>
<formControlPr xmlns="http://schemas.microsoft.com/office/spreadsheetml/2009/9/main" objectType="Spin" dx="22" fmlaLink="'Datos RC'!A4" inc="10" max="9999" min="1" page="10" val="501"/>
</file>

<file path=xl/ctrlProps/ctrlProp22.xml><?xml version="1.0" encoding="utf-8"?>
<formControlPr xmlns="http://schemas.microsoft.com/office/spreadsheetml/2009/9/main" objectType="Spin" dx="22" fmlaLink="'Datos RC'!A4" inc="100" max="9999" min="1" page="10" val="501"/>
</file>

<file path=xl/ctrlProps/ctrlProp23.xml><?xml version="1.0" encoding="utf-8"?>
<formControlPr xmlns="http://schemas.microsoft.com/office/spreadsheetml/2009/9/main" objectType="Spin" dx="22" fmlaLink="$G$37" max="9999" min="1" page="10" val="501"/>
</file>

<file path=xl/ctrlProps/ctrlProp24.xml><?xml version="1.0" encoding="utf-8"?>
<formControlPr xmlns="http://schemas.microsoft.com/office/spreadsheetml/2009/9/main" objectType="CheckBox" checked="Checked" fmlaLink="$M$37" lockText="1" noThreeD="1"/>
</file>

<file path=xl/ctrlProps/ctrlProp25.xml><?xml version="1.0" encoding="utf-8"?>
<formControlPr xmlns="http://schemas.microsoft.com/office/spreadsheetml/2009/9/main" objectType="Spin" dx="22" fmlaLink="'Datos PP'!A4" inc="10" max="9999" min="1" page="10" val="601"/>
</file>

<file path=xl/ctrlProps/ctrlProp26.xml><?xml version="1.0" encoding="utf-8"?>
<formControlPr xmlns="http://schemas.microsoft.com/office/spreadsheetml/2009/9/main" objectType="Spin" dx="22" fmlaLink="'Datos PP'!A4" inc="100" max="9999" min="1" page="10" val="601"/>
</file>

<file path=xl/ctrlProps/ctrlProp27.xml><?xml version="1.0" encoding="utf-8"?>
<formControlPr xmlns="http://schemas.microsoft.com/office/spreadsheetml/2009/9/main" objectType="Spin" dx="22" fmlaLink="$G$37" max="9999" min="1" page="10" val="600"/>
</file>

<file path=xl/ctrlProps/ctrlProp28.xml><?xml version="1.0" encoding="utf-8"?>
<formControlPr xmlns="http://schemas.microsoft.com/office/spreadsheetml/2009/9/main" objectType="CheckBox" checked="Checked" fmlaLink="$M$37" lockText="1" noThreeD="1"/>
</file>

<file path=xl/ctrlProps/ctrlProp29.xml><?xml version="1.0" encoding="utf-8"?>
<formControlPr xmlns="http://schemas.microsoft.com/office/spreadsheetml/2009/9/main" objectType="CheckBox" fmlaLink="$O$37" lockText="1" noThreeD="1"/>
</file>

<file path=xl/ctrlProps/ctrlProp30.xml><?xml version="1.0" encoding="utf-8"?>
<formControlPr xmlns="http://schemas.microsoft.com/office/spreadsheetml/2009/9/main" objectType="Spin" dx="22" fmlaLink="'Datos EN'!A4" inc="10" max="9999" min="1" page="10" val="701"/>
</file>

<file path=xl/ctrlProps/ctrlProp31.xml><?xml version="1.0" encoding="utf-8"?>
<formControlPr xmlns="http://schemas.microsoft.com/office/spreadsheetml/2009/9/main" objectType="Spin" dx="22" fmlaLink="'Datos EN'!A4" inc="100" max="9999" min="1" page="10" val="701"/>
</file>

<file path=xl/ctrlProps/ctrlProp32.xml><?xml version="1.0" encoding="utf-8"?>
<formControlPr xmlns="http://schemas.microsoft.com/office/spreadsheetml/2009/9/main" objectType="Spin" dx="22" fmlaLink="$G$37" max="9999" min="1" page="10" val="701"/>
</file>

<file path=xl/ctrlProps/ctrlProp33.xml><?xml version="1.0" encoding="utf-8"?>
<formControlPr xmlns="http://schemas.microsoft.com/office/spreadsheetml/2009/9/main" objectType="CheckBox" checked="Checked" fmlaLink="$M$37" lockText="1" noThreeD="1"/>
</file>

<file path=xl/ctrlProps/ctrlProp34.xml><?xml version="1.0" encoding="utf-8"?>
<formControlPr xmlns="http://schemas.microsoft.com/office/spreadsheetml/2009/9/main" objectType="Spin" dx="22" fmlaLink="'Datos CL'!A4" inc="10" max="9999" min="1" page="10" val="801"/>
</file>

<file path=xl/ctrlProps/ctrlProp35.xml><?xml version="1.0" encoding="utf-8"?>
<formControlPr xmlns="http://schemas.microsoft.com/office/spreadsheetml/2009/9/main" objectType="Spin" dx="22" fmlaLink="'Datos CL'!A4" inc="100" max="9999" min="1" page="10" val="801"/>
</file>

<file path=xl/ctrlProps/ctrlProp36.xml><?xml version="1.0" encoding="utf-8"?>
<formControlPr xmlns="http://schemas.microsoft.com/office/spreadsheetml/2009/9/main" objectType="Spin" dx="22" fmlaLink="$G$37" max="9999" min="1" page="10" val="800"/>
</file>

<file path=xl/ctrlProps/ctrlProp37.xml><?xml version="1.0" encoding="utf-8"?>
<formControlPr xmlns="http://schemas.microsoft.com/office/spreadsheetml/2009/9/main" objectType="CheckBox" checked="Checked" fmlaLink="$M$37"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4.gif"/><Relationship Id="rId2" Type="http://schemas.openxmlformats.org/officeDocument/2006/relationships/image" Target="../media/image3.gif"/><Relationship Id="rId1" Type="http://schemas.openxmlformats.org/officeDocument/2006/relationships/image" Target="../media/image2.gif"/><Relationship Id="rId6" Type="http://schemas.openxmlformats.org/officeDocument/2006/relationships/image" Target="../media/image7.jpeg"/><Relationship Id="rId5" Type="http://schemas.openxmlformats.org/officeDocument/2006/relationships/image" Target="../media/image6.png"/><Relationship Id="rId4" Type="http://schemas.openxmlformats.org/officeDocument/2006/relationships/image" Target="../media/image5.png"/></Relationships>
</file>

<file path=xl/drawings/_rels/drawing2.xml.rels><?xml version="1.0" encoding="UTF-8" standalone="yes"?>
<Relationships xmlns="http://schemas.openxmlformats.org/package/2006/relationships"><Relationship Id="rId8" Type="http://schemas.openxmlformats.org/officeDocument/2006/relationships/hyperlink" Target="https://youtu.be/pgz4hhJDj44" TargetMode="External"/><Relationship Id="rId13" Type="http://schemas.openxmlformats.org/officeDocument/2006/relationships/hyperlink" Target="https://udinnovacion.uca.es/guia-de-creacion-de-cuestionarios-de-evaluacion-en-el-campus-virtual-de-la-universidad-de-cadiz/" TargetMode="External"/><Relationship Id="rId3" Type="http://schemas.openxmlformats.org/officeDocument/2006/relationships/hyperlink" Target="https://www.uca.es" TargetMode="External"/><Relationship Id="rId7" Type="http://schemas.openxmlformats.org/officeDocument/2006/relationships/hyperlink" Target="https://youtu.be/UCYCh8PvHeA" TargetMode="External"/><Relationship Id="rId12" Type="http://schemas.openxmlformats.org/officeDocument/2006/relationships/hyperlink" Target="https://youtu.be/Bfm8cErhNT4" TargetMode="External"/><Relationship Id="rId17" Type="http://schemas.openxmlformats.org/officeDocument/2006/relationships/image" Target="../media/image13.jpeg"/><Relationship Id="rId2" Type="http://schemas.openxmlformats.org/officeDocument/2006/relationships/image" Target="../media/image9.png"/><Relationship Id="rId16" Type="http://schemas.openxmlformats.org/officeDocument/2006/relationships/image" Target="../media/image12.png"/><Relationship Id="rId1" Type="http://schemas.openxmlformats.org/officeDocument/2006/relationships/image" Target="../media/image8.png"/><Relationship Id="rId6" Type="http://schemas.openxmlformats.org/officeDocument/2006/relationships/hyperlink" Target="https://youtu.be/pAdM2sz2OFA" TargetMode="External"/><Relationship Id="rId11" Type="http://schemas.openxmlformats.org/officeDocument/2006/relationships/hyperlink" Target="https://youtu.be/9o9E9SlOcYs" TargetMode="External"/><Relationship Id="rId5" Type="http://schemas.openxmlformats.org/officeDocument/2006/relationships/hyperlink" Target="https://www.youtube.com/@fasttestplugin" TargetMode="External"/><Relationship Id="rId15" Type="http://schemas.openxmlformats.org/officeDocument/2006/relationships/image" Target="../media/image11.png"/><Relationship Id="rId10" Type="http://schemas.openxmlformats.org/officeDocument/2006/relationships/hyperlink" Target="https://youtu.be/lsvDzn_vG3E" TargetMode="External"/><Relationship Id="rId4" Type="http://schemas.openxmlformats.org/officeDocument/2006/relationships/image" Target="../media/image10.jpeg"/><Relationship Id="rId9" Type="http://schemas.openxmlformats.org/officeDocument/2006/relationships/hyperlink" Target="https://youtu.be/8nqjb_huelg" TargetMode="External"/><Relationship Id="rId14" Type="http://schemas.openxmlformats.org/officeDocument/2006/relationships/hyperlink" Target="http://www.gnu.org/licenses/agpl-3.0.html" TargetMode="External"/></Relationships>
</file>

<file path=xl/drawings/_rels/drawing3.xml.rels><?xml version="1.0" encoding="UTF-8" standalone="yes"?>
<Relationships xmlns="http://schemas.openxmlformats.org/package/2006/relationships"><Relationship Id="rId8" Type="http://schemas.openxmlformats.org/officeDocument/2006/relationships/image" Target="../media/image12.png"/><Relationship Id="rId3" Type="http://schemas.openxmlformats.org/officeDocument/2006/relationships/image" Target="../media/image15.png"/><Relationship Id="rId7" Type="http://schemas.openxmlformats.org/officeDocument/2006/relationships/image" Target="../media/image18.png"/><Relationship Id="rId2" Type="http://schemas.openxmlformats.org/officeDocument/2006/relationships/image" Target="../media/image14.png"/><Relationship Id="rId1" Type="http://schemas.openxmlformats.org/officeDocument/2006/relationships/hyperlink" Target="https://editorhtmlonline.com/es/" TargetMode="External"/><Relationship Id="rId6" Type="http://schemas.openxmlformats.org/officeDocument/2006/relationships/image" Target="../media/image17.png"/><Relationship Id="rId5" Type="http://schemas.openxmlformats.org/officeDocument/2006/relationships/image" Target="../media/image16.jpeg"/><Relationship Id="rId10" Type="http://schemas.openxmlformats.org/officeDocument/2006/relationships/image" Target="../media/image20.gif"/><Relationship Id="rId4" Type="http://schemas.openxmlformats.org/officeDocument/2006/relationships/hyperlink" Target="https://www.youtube.com/playlist?app=desktop&amp;list=PLBy0dKFd_LuIN21tTezMcUen28a--ebab" TargetMode="External"/><Relationship Id="rId9" Type="http://schemas.openxmlformats.org/officeDocument/2006/relationships/image" Target="../media/image19.jpeg"/></Relationships>
</file>

<file path=xl/drawings/_rels/drawing4.xml.rels><?xml version="1.0" encoding="UTF-8" standalone="yes"?>
<Relationships xmlns="http://schemas.openxmlformats.org/package/2006/relationships"><Relationship Id="rId8" Type="http://schemas.openxmlformats.org/officeDocument/2006/relationships/image" Target="../media/image4.gif"/><Relationship Id="rId3" Type="http://schemas.openxmlformats.org/officeDocument/2006/relationships/image" Target="../media/image15.png"/><Relationship Id="rId7" Type="http://schemas.openxmlformats.org/officeDocument/2006/relationships/image" Target="../media/image22.png"/><Relationship Id="rId2" Type="http://schemas.openxmlformats.org/officeDocument/2006/relationships/image" Target="../media/image14.png"/><Relationship Id="rId1" Type="http://schemas.openxmlformats.org/officeDocument/2006/relationships/hyperlink" Target="https://editorhtmlonline.com/es/" TargetMode="External"/><Relationship Id="rId6" Type="http://schemas.openxmlformats.org/officeDocument/2006/relationships/image" Target="../media/image21.png"/><Relationship Id="rId5" Type="http://schemas.openxmlformats.org/officeDocument/2006/relationships/image" Target="../media/image16.jpeg"/><Relationship Id="rId4" Type="http://schemas.openxmlformats.org/officeDocument/2006/relationships/hyperlink" Target="https://www.youtube.com/playlist?app=desktop&amp;list=PLBy0dKFd_LuIN21tTezMcUen28a--ebab"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25.jpeg"/><Relationship Id="rId7" Type="http://schemas.openxmlformats.org/officeDocument/2006/relationships/image" Target="../media/image26.png"/><Relationship Id="rId2" Type="http://schemas.openxmlformats.org/officeDocument/2006/relationships/hyperlink" Target="https://www.uca.es/" TargetMode="External"/><Relationship Id="rId1" Type="http://schemas.openxmlformats.org/officeDocument/2006/relationships/image" Target="../media/image24.png"/><Relationship Id="rId6" Type="http://schemas.openxmlformats.org/officeDocument/2006/relationships/image" Target="../media/image4.gif"/><Relationship Id="rId5" Type="http://schemas.openxmlformats.org/officeDocument/2006/relationships/image" Target="../media/image12.png"/><Relationship Id="rId4" Type="http://schemas.openxmlformats.org/officeDocument/2006/relationships/image" Target="../media/image17.png"/></Relationships>
</file>

<file path=xl/drawings/_rels/drawing6.xml.rels><?xml version="1.0" encoding="UTF-8" standalone="yes"?>
<Relationships xmlns="http://schemas.openxmlformats.org/package/2006/relationships"><Relationship Id="rId8" Type="http://schemas.openxmlformats.org/officeDocument/2006/relationships/image" Target="../media/image4.gif"/><Relationship Id="rId3" Type="http://schemas.openxmlformats.org/officeDocument/2006/relationships/hyperlink" Target="https://editorhtmlonline.com/es/" TargetMode="External"/><Relationship Id="rId7" Type="http://schemas.openxmlformats.org/officeDocument/2006/relationships/image" Target="../media/image22.png"/><Relationship Id="rId2" Type="http://schemas.openxmlformats.org/officeDocument/2006/relationships/image" Target="../media/image16.jpeg"/><Relationship Id="rId1" Type="http://schemas.openxmlformats.org/officeDocument/2006/relationships/hyperlink" Target="https://www.youtube.com/playlist?app=desktop&amp;list=PLBy0dKFd_LuIN21tTezMcUen28a--ebab" TargetMode="External"/><Relationship Id="rId6" Type="http://schemas.openxmlformats.org/officeDocument/2006/relationships/image" Target="../media/image21.png"/><Relationship Id="rId5" Type="http://schemas.openxmlformats.org/officeDocument/2006/relationships/image" Target="../media/image15.png"/><Relationship Id="rId4" Type="http://schemas.openxmlformats.org/officeDocument/2006/relationships/image" Target="../media/image14.png"/></Relationships>
</file>

<file path=xl/drawings/_rels/drawing7.xml.rels><?xml version="1.0" encoding="UTF-8" standalone="yes"?>
<Relationships xmlns="http://schemas.openxmlformats.org/package/2006/relationships"><Relationship Id="rId3" Type="http://schemas.openxmlformats.org/officeDocument/2006/relationships/image" Target="../media/image25.jpeg"/><Relationship Id="rId7" Type="http://schemas.openxmlformats.org/officeDocument/2006/relationships/image" Target="../media/image26.png"/><Relationship Id="rId2" Type="http://schemas.openxmlformats.org/officeDocument/2006/relationships/hyperlink" Target="https://www.uca.es/" TargetMode="External"/><Relationship Id="rId1" Type="http://schemas.openxmlformats.org/officeDocument/2006/relationships/image" Target="../media/image24.png"/><Relationship Id="rId6" Type="http://schemas.openxmlformats.org/officeDocument/2006/relationships/image" Target="../media/image4.gif"/><Relationship Id="rId5" Type="http://schemas.openxmlformats.org/officeDocument/2006/relationships/image" Target="../media/image12.png"/><Relationship Id="rId4" Type="http://schemas.openxmlformats.org/officeDocument/2006/relationships/image" Target="../media/image17.png"/></Relationships>
</file>

<file path=xl/drawings/_rels/drawing8.xml.rels><?xml version="1.0" encoding="UTF-8" standalone="yes"?>
<Relationships xmlns="http://schemas.openxmlformats.org/package/2006/relationships"><Relationship Id="rId8" Type="http://schemas.openxmlformats.org/officeDocument/2006/relationships/image" Target="../media/image16.jpeg"/><Relationship Id="rId3" Type="http://schemas.openxmlformats.org/officeDocument/2006/relationships/image" Target="../media/image15.png"/><Relationship Id="rId7" Type="http://schemas.openxmlformats.org/officeDocument/2006/relationships/hyperlink" Target="https://www.youtube.com/playlist?app=desktop&amp;list=PLBy0dKFd_LuIN21tTezMcUen28a--ebab" TargetMode="External"/><Relationship Id="rId2" Type="http://schemas.openxmlformats.org/officeDocument/2006/relationships/image" Target="../media/image14.png"/><Relationship Id="rId1" Type="http://schemas.openxmlformats.org/officeDocument/2006/relationships/hyperlink" Target="https://editorhtmlonline.com/es/" TargetMode="External"/><Relationship Id="rId6" Type="http://schemas.openxmlformats.org/officeDocument/2006/relationships/image" Target="../media/image4.gif"/><Relationship Id="rId5" Type="http://schemas.openxmlformats.org/officeDocument/2006/relationships/image" Target="../media/image22.png"/><Relationship Id="rId4" Type="http://schemas.openxmlformats.org/officeDocument/2006/relationships/image" Target="../media/image21.png"/></Relationships>
</file>

<file path=xl/drawings/_rels/drawing9.xml.rels><?xml version="1.0" encoding="UTF-8" standalone="yes"?>
<Relationships xmlns="http://schemas.openxmlformats.org/package/2006/relationships"><Relationship Id="rId3" Type="http://schemas.openxmlformats.org/officeDocument/2006/relationships/image" Target="../media/image25.jpeg"/><Relationship Id="rId7" Type="http://schemas.openxmlformats.org/officeDocument/2006/relationships/image" Target="../media/image26.png"/><Relationship Id="rId2" Type="http://schemas.openxmlformats.org/officeDocument/2006/relationships/hyperlink" Target="https://www.uca.es/" TargetMode="External"/><Relationship Id="rId1" Type="http://schemas.openxmlformats.org/officeDocument/2006/relationships/image" Target="../media/image24.png"/><Relationship Id="rId6" Type="http://schemas.openxmlformats.org/officeDocument/2006/relationships/image" Target="../media/image4.gif"/><Relationship Id="rId5" Type="http://schemas.openxmlformats.org/officeDocument/2006/relationships/image" Target="../media/image12.png"/><Relationship Id="rId4" Type="http://schemas.openxmlformats.org/officeDocument/2006/relationships/image" Target="../media/image17.png"/></Relationships>
</file>

<file path=xl/drawings/_rels/drawing10.xml.rels><?xml version="1.0" encoding="UTF-8" standalone="yes"?>
<Relationships xmlns="http://schemas.openxmlformats.org/package/2006/relationships"><Relationship Id="rId8" Type="http://schemas.openxmlformats.org/officeDocument/2006/relationships/image" Target="../media/image16.jpeg"/><Relationship Id="rId3" Type="http://schemas.openxmlformats.org/officeDocument/2006/relationships/image" Target="../media/image15.png"/><Relationship Id="rId7" Type="http://schemas.openxmlformats.org/officeDocument/2006/relationships/hyperlink" Target="https://www.youtube.com/playlist?app=desktop&amp;list=PLBy0dKFd_LuIN21tTezMcUen28a--ebab" TargetMode="External"/><Relationship Id="rId2" Type="http://schemas.openxmlformats.org/officeDocument/2006/relationships/image" Target="../media/image14.png"/><Relationship Id="rId1" Type="http://schemas.openxmlformats.org/officeDocument/2006/relationships/hyperlink" Target="https://editorhtmlonline.com/es/" TargetMode="External"/><Relationship Id="rId6" Type="http://schemas.openxmlformats.org/officeDocument/2006/relationships/image" Target="../media/image4.gif"/><Relationship Id="rId5" Type="http://schemas.openxmlformats.org/officeDocument/2006/relationships/image" Target="../media/image22.png"/><Relationship Id="rId4"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3" Type="http://schemas.openxmlformats.org/officeDocument/2006/relationships/image" Target="../media/image25.jpeg"/><Relationship Id="rId7" Type="http://schemas.openxmlformats.org/officeDocument/2006/relationships/image" Target="../media/image26.png"/><Relationship Id="rId2" Type="http://schemas.openxmlformats.org/officeDocument/2006/relationships/hyperlink" Target="https://www.uca.es/" TargetMode="External"/><Relationship Id="rId1" Type="http://schemas.openxmlformats.org/officeDocument/2006/relationships/image" Target="../media/image24.png"/><Relationship Id="rId6" Type="http://schemas.openxmlformats.org/officeDocument/2006/relationships/image" Target="../media/image4.gif"/><Relationship Id="rId5" Type="http://schemas.openxmlformats.org/officeDocument/2006/relationships/image" Target="../media/image12.png"/><Relationship Id="rId4" Type="http://schemas.openxmlformats.org/officeDocument/2006/relationships/image" Target="../media/image17.png"/></Relationships>
</file>

<file path=xl/drawings/_rels/drawing12.xml.rels><?xml version="1.0" encoding="UTF-8" standalone="yes"?>
<Relationships xmlns="http://schemas.openxmlformats.org/package/2006/relationships"><Relationship Id="rId8" Type="http://schemas.openxmlformats.org/officeDocument/2006/relationships/image" Target="../media/image16.jpeg"/><Relationship Id="rId3" Type="http://schemas.openxmlformats.org/officeDocument/2006/relationships/image" Target="../media/image15.png"/><Relationship Id="rId7" Type="http://schemas.openxmlformats.org/officeDocument/2006/relationships/hyperlink" Target="https://www.youtube.com/playlist?app=desktop&amp;list=PLBy0dKFd_LuIN21tTezMcUen28a--ebab" TargetMode="External"/><Relationship Id="rId2" Type="http://schemas.openxmlformats.org/officeDocument/2006/relationships/image" Target="../media/image14.png"/><Relationship Id="rId1" Type="http://schemas.openxmlformats.org/officeDocument/2006/relationships/hyperlink" Target="https://editorhtmlonline.com/es/" TargetMode="External"/><Relationship Id="rId6" Type="http://schemas.openxmlformats.org/officeDocument/2006/relationships/image" Target="../media/image4.gif"/><Relationship Id="rId5" Type="http://schemas.openxmlformats.org/officeDocument/2006/relationships/image" Target="../media/image22.png"/><Relationship Id="rId4" Type="http://schemas.openxmlformats.org/officeDocument/2006/relationships/image" Target="../media/image2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25.jpeg"/><Relationship Id="rId7" Type="http://schemas.openxmlformats.org/officeDocument/2006/relationships/image" Target="../media/image26.png"/><Relationship Id="rId2" Type="http://schemas.openxmlformats.org/officeDocument/2006/relationships/hyperlink" Target="https://www.uca.es/" TargetMode="External"/><Relationship Id="rId1" Type="http://schemas.openxmlformats.org/officeDocument/2006/relationships/image" Target="../media/image24.png"/><Relationship Id="rId6" Type="http://schemas.openxmlformats.org/officeDocument/2006/relationships/image" Target="../media/image4.gif"/><Relationship Id="rId5" Type="http://schemas.openxmlformats.org/officeDocument/2006/relationships/image" Target="../media/image12.png"/><Relationship Id="rId4" Type="http://schemas.openxmlformats.org/officeDocument/2006/relationships/image" Target="../media/image17.png"/></Relationships>
</file>

<file path=xl/drawings/_rels/drawing14.xml.rels><?xml version="1.0" encoding="UTF-8" standalone="yes"?>
<Relationships xmlns="http://schemas.openxmlformats.org/package/2006/relationships"><Relationship Id="rId8" Type="http://schemas.openxmlformats.org/officeDocument/2006/relationships/image" Target="../media/image4.gif"/><Relationship Id="rId3" Type="http://schemas.openxmlformats.org/officeDocument/2006/relationships/image" Target="../media/image15.png"/><Relationship Id="rId7" Type="http://schemas.openxmlformats.org/officeDocument/2006/relationships/image" Target="../media/image22.png"/><Relationship Id="rId2" Type="http://schemas.openxmlformats.org/officeDocument/2006/relationships/image" Target="../media/image14.png"/><Relationship Id="rId1" Type="http://schemas.openxmlformats.org/officeDocument/2006/relationships/hyperlink" Target="https://editorhtmlonline.com/es/" TargetMode="External"/><Relationship Id="rId6" Type="http://schemas.openxmlformats.org/officeDocument/2006/relationships/image" Target="../media/image21.png"/><Relationship Id="rId5" Type="http://schemas.openxmlformats.org/officeDocument/2006/relationships/image" Target="../media/image16.jpeg"/><Relationship Id="rId4" Type="http://schemas.openxmlformats.org/officeDocument/2006/relationships/hyperlink" Target="https://www.youtube.com/playlist?app=desktop&amp;list=PLBy0dKFd_LuIN21tTezMcUen28a--ebab" TargetMode="External"/></Relationships>
</file>

<file path=xl/drawings/_rels/drawing15.xml.rels><?xml version="1.0" encoding="UTF-8" standalone="yes"?>
<Relationships xmlns="http://schemas.openxmlformats.org/package/2006/relationships"><Relationship Id="rId3" Type="http://schemas.openxmlformats.org/officeDocument/2006/relationships/image" Target="../media/image25.jpeg"/><Relationship Id="rId7" Type="http://schemas.openxmlformats.org/officeDocument/2006/relationships/image" Target="../media/image26.png"/><Relationship Id="rId2" Type="http://schemas.openxmlformats.org/officeDocument/2006/relationships/hyperlink" Target="https://www.uca.es/" TargetMode="External"/><Relationship Id="rId1" Type="http://schemas.openxmlformats.org/officeDocument/2006/relationships/image" Target="../media/image24.png"/><Relationship Id="rId6" Type="http://schemas.openxmlformats.org/officeDocument/2006/relationships/image" Target="../media/image4.gif"/><Relationship Id="rId5" Type="http://schemas.openxmlformats.org/officeDocument/2006/relationships/image" Target="../media/image12.png"/><Relationship Id="rId4" Type="http://schemas.openxmlformats.org/officeDocument/2006/relationships/image" Target="../media/image17.png"/></Relationships>
</file>

<file path=xl/drawings/_rels/drawing16.xml.rels><?xml version="1.0" encoding="UTF-8" standalone="yes"?>
<Relationships xmlns="http://schemas.openxmlformats.org/package/2006/relationships"><Relationship Id="rId8" Type="http://schemas.openxmlformats.org/officeDocument/2006/relationships/image" Target="../media/image4.gif"/><Relationship Id="rId3" Type="http://schemas.openxmlformats.org/officeDocument/2006/relationships/image" Target="../media/image15.png"/><Relationship Id="rId7" Type="http://schemas.openxmlformats.org/officeDocument/2006/relationships/image" Target="../media/image22.png"/><Relationship Id="rId2" Type="http://schemas.openxmlformats.org/officeDocument/2006/relationships/image" Target="../media/image14.png"/><Relationship Id="rId1" Type="http://schemas.openxmlformats.org/officeDocument/2006/relationships/hyperlink" Target="https://editorhtmlonline.com/es/" TargetMode="External"/><Relationship Id="rId6" Type="http://schemas.openxmlformats.org/officeDocument/2006/relationships/image" Target="../media/image21.png"/><Relationship Id="rId5" Type="http://schemas.openxmlformats.org/officeDocument/2006/relationships/image" Target="../media/image16.jpeg"/><Relationship Id="rId4" Type="http://schemas.openxmlformats.org/officeDocument/2006/relationships/hyperlink" Target="https://www.youtube.com/playlist?app=desktop&amp;list=PLBy0dKFd_LuIN21tTezMcUen28a--ebab"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25.jpeg"/><Relationship Id="rId7" Type="http://schemas.openxmlformats.org/officeDocument/2006/relationships/image" Target="../media/image26.png"/><Relationship Id="rId2" Type="http://schemas.openxmlformats.org/officeDocument/2006/relationships/hyperlink" Target="https://www.uca.es/" TargetMode="External"/><Relationship Id="rId1" Type="http://schemas.openxmlformats.org/officeDocument/2006/relationships/image" Target="../media/image24.png"/><Relationship Id="rId6" Type="http://schemas.openxmlformats.org/officeDocument/2006/relationships/image" Target="../media/image4.gif"/><Relationship Id="rId5" Type="http://schemas.openxmlformats.org/officeDocument/2006/relationships/image" Target="../media/image12.png"/><Relationship Id="rId4" Type="http://schemas.openxmlformats.org/officeDocument/2006/relationships/image" Target="../media/image17.png"/></Relationships>
</file>

<file path=xl/drawings/_rels/drawing18.xml.rels><?xml version="1.0" encoding="UTF-8" standalone="yes"?>
<Relationships xmlns="http://schemas.openxmlformats.org/package/2006/relationships"><Relationship Id="rId8" Type="http://schemas.openxmlformats.org/officeDocument/2006/relationships/image" Target="../media/image4.gif"/><Relationship Id="rId3" Type="http://schemas.openxmlformats.org/officeDocument/2006/relationships/image" Target="../media/image15.png"/><Relationship Id="rId7" Type="http://schemas.openxmlformats.org/officeDocument/2006/relationships/image" Target="../media/image22.png"/><Relationship Id="rId2" Type="http://schemas.openxmlformats.org/officeDocument/2006/relationships/image" Target="../media/image14.png"/><Relationship Id="rId1" Type="http://schemas.openxmlformats.org/officeDocument/2006/relationships/hyperlink" Target="https://editorhtmlonline.com/es/" TargetMode="External"/><Relationship Id="rId6" Type="http://schemas.openxmlformats.org/officeDocument/2006/relationships/image" Target="../media/image21.png"/><Relationship Id="rId5" Type="http://schemas.openxmlformats.org/officeDocument/2006/relationships/image" Target="../media/image16.jpeg"/><Relationship Id="rId4" Type="http://schemas.openxmlformats.org/officeDocument/2006/relationships/hyperlink" Target="https://www.youtube.com/playlist?app=desktop&amp;list=PLBy0dKFd_LuIN21tTezMcUen28a--ebab"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27.jpeg"/><Relationship Id="rId7" Type="http://schemas.openxmlformats.org/officeDocument/2006/relationships/image" Target="../media/image26.png"/><Relationship Id="rId2" Type="http://schemas.openxmlformats.org/officeDocument/2006/relationships/hyperlink" Target="https://www.uca.es/" TargetMode="External"/><Relationship Id="rId1" Type="http://schemas.openxmlformats.org/officeDocument/2006/relationships/image" Target="../media/image24.png"/><Relationship Id="rId6" Type="http://schemas.openxmlformats.org/officeDocument/2006/relationships/image" Target="../media/image4.gif"/><Relationship Id="rId5" Type="http://schemas.openxmlformats.org/officeDocument/2006/relationships/image" Target="../media/image12.png"/><Relationship Id="rId4" Type="http://schemas.openxmlformats.org/officeDocument/2006/relationships/image" Target="../media/image17.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3.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3.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23.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23.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3.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8.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8.png"/></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5738</xdr:rowOff>
    </xdr:from>
    <xdr:to>
      <xdr:col>3</xdr:col>
      <xdr:colOff>4320000</xdr:colOff>
      <xdr:row>1</xdr:row>
      <xdr:rowOff>363394</xdr:rowOff>
    </xdr:to>
    <xdr:sp macro="[0]!Traducir_Diccionario_Personalizar" textlink="">
      <xdr:nvSpPr>
        <xdr:cNvPr id="30" name="LINK DICCIONARIO">
          <a:extLst>
            <a:ext uri="{FF2B5EF4-FFF2-40B4-BE49-F238E27FC236}">
              <a16:creationId xmlns:a16="http://schemas.microsoft.com/office/drawing/2014/main" id="{00000000-0008-0000-0000-00001E000000}"/>
            </a:ext>
          </a:extLst>
        </xdr:cNvPr>
        <xdr:cNvSpPr/>
      </xdr:nvSpPr>
      <xdr:spPr>
        <a:xfrm>
          <a:off x="0" y="384443"/>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31" name="INICIO">
          <a:extLst>
            <a:ext uri="{FF2B5EF4-FFF2-40B4-BE49-F238E27FC236}">
              <a16:creationId xmlns:a16="http://schemas.microsoft.com/office/drawing/2014/main" id="{00000000-0008-0000-0000-00001F000000}"/>
            </a:ext>
          </a:extLst>
        </xdr:cNvPr>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51509</xdr:colOff>
      <xdr:row>0</xdr:row>
      <xdr:rowOff>55654</xdr:rowOff>
    </xdr:from>
    <xdr:to>
      <xdr:col>4</xdr:col>
      <xdr:colOff>722979</xdr:colOff>
      <xdr:row>1</xdr:row>
      <xdr:rowOff>306682</xdr:rowOff>
    </xdr:to>
    <xdr:grpSp>
      <xdr:nvGrpSpPr>
        <xdr:cNvPr id="4" name="G IMAGENES">
          <a:extLst>
            <a:ext uri="{FF2B5EF4-FFF2-40B4-BE49-F238E27FC236}">
              <a16:creationId xmlns:a16="http://schemas.microsoft.com/office/drawing/2014/main" id="{00000000-0008-0000-0000-000004000000}"/>
            </a:ext>
          </a:extLst>
        </xdr:cNvPr>
        <xdr:cNvGrpSpPr/>
      </xdr:nvGrpSpPr>
      <xdr:grpSpPr>
        <a:xfrm>
          <a:off x="4774649" y="55654"/>
          <a:ext cx="671470" cy="593893"/>
          <a:chOff x="4557026" y="55654"/>
          <a:chExt cx="671470" cy="593672"/>
        </a:xfrm>
      </xdr:grpSpPr>
      <xdr:pic macro="[0]!Graba_Archivo">
        <xdr:nvPicPr>
          <xdr:cNvPr id="11" name="Disquete">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4566872" y="64534"/>
            <a:ext cx="276225" cy="258913"/>
          </a:xfrm>
          <a:prstGeom prst="rect">
            <a:avLst/>
          </a:prstGeom>
        </xdr:spPr>
      </xdr:pic>
      <xdr:pic macro="[0]!Ir_INICIO">
        <xdr:nvPicPr>
          <xdr:cNvPr id="12" name="Casita_INICIO">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2"/>
          <a:stretch>
            <a:fillRect/>
          </a:stretch>
        </xdr:blipFill>
        <xdr:spPr>
          <a:xfrm>
            <a:off x="4557026" y="354120"/>
            <a:ext cx="295275" cy="263728"/>
          </a:xfrm>
          <a:prstGeom prst="rect">
            <a:avLst/>
          </a:prstGeom>
        </xdr:spPr>
      </xdr:pic>
      <xdr:pic macro="[0]!Z_Celda">
        <xdr:nvPicPr>
          <xdr:cNvPr id="9" name="ZOOM">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a:stretch>
            <a:fillRect/>
          </a:stretch>
        </xdr:blipFill>
        <xdr:spPr>
          <a:xfrm>
            <a:off x="4935942" y="359857"/>
            <a:ext cx="292554" cy="289469"/>
          </a:xfrm>
          <a:prstGeom prst="rect">
            <a:avLst/>
          </a:prstGeom>
        </xdr:spPr>
      </xdr:pic>
      <xdr:pic macro="[0]!Borrar_Diccionario">
        <xdr:nvPicPr>
          <xdr:cNvPr id="3" name="BORRAR">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xdr:blipFill>
        <xdr:spPr>
          <a:xfrm>
            <a:off x="4909557" y="55654"/>
            <a:ext cx="289578" cy="289578"/>
          </a:xfrm>
          <a:prstGeom prst="rect">
            <a:avLst/>
          </a:prstGeom>
        </xdr:spPr>
      </xdr:pic>
    </xdr:grpSp>
    <xdr:clientData/>
  </xdr:twoCellAnchor>
  <xdr:twoCellAnchor>
    <xdr:from>
      <xdr:col>3</xdr:col>
      <xdr:colOff>13891</xdr:colOff>
      <xdr:row>0</xdr:row>
      <xdr:rowOff>43951</xdr:rowOff>
    </xdr:from>
    <xdr:to>
      <xdr:col>3</xdr:col>
      <xdr:colOff>4708831</xdr:colOff>
      <xdr:row>1</xdr:row>
      <xdr:rowOff>281484</xdr:rowOff>
    </xdr:to>
    <xdr:grpSp>
      <xdr:nvGrpSpPr>
        <xdr:cNvPr id="27" name="MOODLE-FTP">
          <a:extLst>
            <a:ext uri="{FF2B5EF4-FFF2-40B4-BE49-F238E27FC236}">
              <a16:creationId xmlns:a16="http://schemas.microsoft.com/office/drawing/2014/main" id="{00000000-0008-0000-0000-00001B000000}"/>
            </a:ext>
          </a:extLst>
        </xdr:cNvPr>
        <xdr:cNvGrpSpPr/>
      </xdr:nvGrpSpPr>
      <xdr:grpSpPr>
        <a:xfrm>
          <a:off x="13891" y="43951"/>
          <a:ext cx="4694940" cy="580398"/>
          <a:chOff x="-1125" y="68746"/>
          <a:chExt cx="4787480" cy="619194"/>
        </a:xfrm>
      </xdr:grpSpPr>
      <xdr:pic macro="[0]!IR_DICCIONARIO">
        <xdr:nvPicPr>
          <xdr:cNvPr id="28" name="FTP">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169799" y="68746"/>
            <a:ext cx="616556" cy="61919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29" name="MOODLE">
            <a:extLst>
              <a:ext uri="{FF2B5EF4-FFF2-40B4-BE49-F238E27FC236}">
                <a16:creationId xmlns:a16="http://schemas.microsoft.com/office/drawing/2014/main" id="{00000000-0008-0000-0000-00001D000000}"/>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8403" t="8301" r="8171" b="7941"/>
          <a:stretch/>
        </xdr:blipFill>
        <xdr:spPr>
          <a:xfrm>
            <a:off x="-1125" y="70521"/>
            <a:ext cx="623421" cy="61541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231204</xdr:colOff>
      <xdr:row>6</xdr:row>
      <xdr:rowOff>218661</xdr:rowOff>
    </xdr:from>
    <xdr:to>
      <xdr:col>22</xdr:col>
      <xdr:colOff>199205</xdr:colOff>
      <xdr:row>33</xdr:row>
      <xdr:rowOff>86139</xdr:rowOff>
    </xdr:to>
    <xdr:grpSp>
      <xdr:nvGrpSpPr>
        <xdr:cNvPr id="9" name="G IMAGENES">
          <a:extLst>
            <a:ext uri="{FF2B5EF4-FFF2-40B4-BE49-F238E27FC236}">
              <a16:creationId xmlns:a16="http://schemas.microsoft.com/office/drawing/2014/main" id="{00000000-0008-0000-0100-000009000000}"/>
            </a:ext>
          </a:extLst>
        </xdr:cNvPr>
        <xdr:cNvGrpSpPr/>
      </xdr:nvGrpSpPr>
      <xdr:grpSpPr>
        <a:xfrm>
          <a:off x="2812843" y="1037568"/>
          <a:ext cx="6463739" cy="4184090"/>
          <a:chOff x="2420793" y="714375"/>
          <a:chExt cx="6672749" cy="3879775"/>
        </a:xfrm>
      </xdr:grpSpPr>
      <xdr:pic>
        <xdr:nvPicPr>
          <xdr:cNvPr id="2" name="Moodle">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a:srcRect l="-14323" r="-1"/>
          <a:stretch/>
        </xdr:blipFill>
        <xdr:spPr>
          <a:xfrm>
            <a:off x="2420793" y="714375"/>
            <a:ext cx="1010263" cy="754181"/>
          </a:xfrm>
          <a:prstGeom prst="rect">
            <a:avLst/>
          </a:prstGeom>
        </xdr:spPr>
      </xdr:pic>
      <xdr:pic>
        <xdr:nvPicPr>
          <xdr:cNvPr id="3" name="FTP">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2"/>
          <a:srcRect l="-13960" r="-2"/>
          <a:stretch/>
        </xdr:blipFill>
        <xdr:spPr>
          <a:xfrm>
            <a:off x="6229350" y="714375"/>
            <a:ext cx="973724" cy="774028"/>
          </a:xfrm>
          <a:prstGeom prst="rect">
            <a:avLst/>
          </a:prstGeom>
        </xdr:spPr>
      </xdr:pic>
      <xdr:pic>
        <xdr:nvPicPr>
          <xdr:cNvPr id="4" name="UCA">
            <a:hlinkClick xmlns:r="http://schemas.openxmlformats.org/officeDocument/2006/relationships" r:id="rId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217339" y="3953383"/>
            <a:ext cx="1876203" cy="640767"/>
          </a:xfrm>
          <a:prstGeom prst="rect">
            <a:avLst/>
          </a:prstGeom>
          <a:ln w="25400">
            <a:solidFill>
              <a:srgbClr val="E87B00"/>
            </a:solidFill>
          </a:ln>
        </xdr:spPr>
      </xdr:pic>
    </xdr:grpSp>
    <xdr:clientData/>
  </xdr:twoCellAnchor>
  <xdr:twoCellAnchor>
    <xdr:from>
      <xdr:col>18</xdr:col>
      <xdr:colOff>383741</xdr:colOff>
      <xdr:row>1</xdr:row>
      <xdr:rowOff>0</xdr:rowOff>
    </xdr:from>
    <xdr:to>
      <xdr:col>22</xdr:col>
      <xdr:colOff>375229</xdr:colOff>
      <xdr:row>9</xdr:row>
      <xdr:rowOff>64943</xdr:rowOff>
    </xdr:to>
    <xdr:grpSp>
      <xdr:nvGrpSpPr>
        <xdr:cNvPr id="11" name="G MENU">
          <a:extLst>
            <a:ext uri="{FF2B5EF4-FFF2-40B4-BE49-F238E27FC236}">
              <a16:creationId xmlns:a16="http://schemas.microsoft.com/office/drawing/2014/main" id="{00000000-0008-0000-0100-00000B000000}"/>
            </a:ext>
          </a:extLst>
        </xdr:cNvPr>
        <xdr:cNvGrpSpPr/>
      </xdr:nvGrpSpPr>
      <xdr:grpSpPr>
        <a:xfrm>
          <a:off x="7837184" y="17350"/>
          <a:ext cx="1615422" cy="1442511"/>
          <a:chOff x="7372350" y="28575"/>
          <a:chExt cx="1518229" cy="1217468"/>
        </a:xfrm>
      </xdr:grpSpPr>
      <xdr:sp macro="" textlink="">
        <xdr:nvSpPr>
          <xdr:cNvPr id="5" name="CANAL YOUTUBE">
            <a:hlinkClick xmlns:r="http://schemas.openxmlformats.org/officeDocument/2006/relationships" r:id="rId5" tooltip="Canal / Channel YouTube"/>
            <a:extLst>
              <a:ext uri="{FF2B5EF4-FFF2-40B4-BE49-F238E27FC236}">
                <a16:creationId xmlns:a16="http://schemas.microsoft.com/office/drawing/2014/main" id="{00000000-0008-0000-0100-000005000000}"/>
              </a:ext>
            </a:extLst>
          </xdr:cNvPr>
          <xdr:cNvSpPr/>
        </xdr:nvSpPr>
        <xdr:spPr>
          <a:xfrm>
            <a:off x="7373792" y="916419"/>
            <a:ext cx="1516786" cy="329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6" name="DATOS GENERALES">
            <a:extLst>
              <a:ext uri="{FF2B5EF4-FFF2-40B4-BE49-F238E27FC236}">
                <a16:creationId xmlns:a16="http://schemas.microsoft.com/office/drawing/2014/main" id="{00000000-0008-0000-0100-000006000000}"/>
              </a:ext>
            </a:extLst>
          </xdr:cNvPr>
          <xdr:cNvSpPr/>
        </xdr:nvSpPr>
        <xdr:spPr>
          <a:xfrm>
            <a:off x="7372350" y="28575"/>
            <a:ext cx="1518229" cy="32875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nlaces_Docs_Google" textlink="">
        <xdr:nvSpPr>
          <xdr:cNvPr id="7" name="INDICE">
            <a:extLst>
              <a:ext uri="{FF2B5EF4-FFF2-40B4-BE49-F238E27FC236}">
                <a16:creationId xmlns:a16="http://schemas.microsoft.com/office/drawing/2014/main" id="{00000000-0008-0000-0100-000007000000}"/>
              </a:ext>
            </a:extLst>
          </xdr:cNvPr>
          <xdr:cNvSpPr/>
        </xdr:nvSpPr>
        <xdr:spPr>
          <a:xfrm>
            <a:off x="7372350" y="453699"/>
            <a:ext cx="1518229" cy="2745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12</xdr:row>
      <xdr:rowOff>0</xdr:rowOff>
    </xdr:from>
    <xdr:to>
      <xdr:col>0</xdr:col>
      <xdr:colOff>699943</xdr:colOff>
      <xdr:row>14</xdr:row>
      <xdr:rowOff>165966</xdr:rowOff>
    </xdr:to>
    <xdr:sp macro="[0]!IR_DICCIONARIO" textlink="">
      <xdr:nvSpPr>
        <xdr:cNvPr id="8" name="Cualquier Idioma">
          <a:extLst>
            <a:ext uri="{FF2B5EF4-FFF2-40B4-BE49-F238E27FC236}">
              <a16:creationId xmlns:a16="http://schemas.microsoft.com/office/drawing/2014/main" id="{00000000-0008-0000-0100-000008000000}"/>
            </a:ext>
          </a:extLst>
        </xdr:cNvPr>
        <xdr:cNvSpPr/>
      </xdr:nvSpPr>
      <xdr:spPr>
        <a:xfrm>
          <a:off x="0" y="2085398"/>
          <a:ext cx="699943" cy="43295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341552</xdr:colOff>
      <xdr:row>25</xdr:row>
      <xdr:rowOff>0</xdr:rowOff>
    </xdr:from>
    <xdr:to>
      <xdr:col>15</xdr:col>
      <xdr:colOff>223210</xdr:colOff>
      <xdr:row>31</xdr:row>
      <xdr:rowOff>119270</xdr:rowOff>
    </xdr:to>
    <xdr:grpSp>
      <xdr:nvGrpSpPr>
        <xdr:cNvPr id="20" name="ENLACES YOUTUBE">
          <a:extLst>
            <a:ext uri="{FF2B5EF4-FFF2-40B4-BE49-F238E27FC236}">
              <a16:creationId xmlns:a16="http://schemas.microsoft.com/office/drawing/2014/main" id="{00000000-0008-0000-0100-000014000000}"/>
            </a:ext>
          </a:extLst>
        </xdr:cNvPr>
        <xdr:cNvGrpSpPr/>
      </xdr:nvGrpSpPr>
      <xdr:grpSpPr>
        <a:xfrm>
          <a:off x="1299257" y="3830820"/>
          <a:ext cx="5159445" cy="1097794"/>
          <a:chOff x="1277216" y="3355398"/>
          <a:chExt cx="4875067" cy="1097436"/>
        </a:xfrm>
      </xdr:grpSpPr>
      <xdr:sp macro="" textlink="">
        <xdr:nvSpPr>
          <xdr:cNvPr id="12" name="Cloze">
            <a:hlinkClick xmlns:r="http://schemas.openxmlformats.org/officeDocument/2006/relationships" r:id="rId6" tooltip="CLOZE"/>
            <a:extLst>
              <a:ext uri="{FF2B5EF4-FFF2-40B4-BE49-F238E27FC236}">
                <a16:creationId xmlns:a16="http://schemas.microsoft.com/office/drawing/2014/main" id="{00000000-0008-0000-0100-00000C000000}"/>
              </a:ext>
            </a:extLst>
          </xdr:cNvPr>
          <xdr:cNvSpPr/>
        </xdr:nvSpPr>
        <xdr:spPr>
          <a:xfrm>
            <a:off x="1353290" y="4118090"/>
            <a:ext cx="4798993" cy="33474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8" name="Respuesta Corta">
            <a:hlinkClick xmlns:r="http://schemas.openxmlformats.org/officeDocument/2006/relationships" r:id="rId7" tooltip="RESPUESTA CORTA - SHORT ANSWER"/>
            <a:extLst>
              <a:ext uri="{FF2B5EF4-FFF2-40B4-BE49-F238E27FC236}">
                <a16:creationId xmlns:a16="http://schemas.microsoft.com/office/drawing/2014/main" id="{00000000-0008-0000-0100-000012000000}"/>
              </a:ext>
            </a:extLst>
          </xdr:cNvPr>
          <xdr:cNvSpPr/>
        </xdr:nvSpPr>
        <xdr:spPr>
          <a:xfrm>
            <a:off x="3765082" y="3961149"/>
            <a:ext cx="2168687" cy="1402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6" name="Palabra Perdida">
            <a:hlinkClick xmlns:r="http://schemas.openxmlformats.org/officeDocument/2006/relationships" r:id="rId8" tooltip="PALABRA PERDIDA - LOST WORD"/>
            <a:extLst>
              <a:ext uri="{FF2B5EF4-FFF2-40B4-BE49-F238E27FC236}">
                <a16:creationId xmlns:a16="http://schemas.microsoft.com/office/drawing/2014/main" id="{00000000-0008-0000-0100-000010000000}"/>
              </a:ext>
            </a:extLst>
          </xdr:cNvPr>
          <xdr:cNvSpPr/>
        </xdr:nvSpPr>
        <xdr:spPr>
          <a:xfrm>
            <a:off x="3786655" y="3768673"/>
            <a:ext cx="2139349" cy="146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9" name="Ensayo">
            <a:hlinkClick xmlns:r="http://schemas.openxmlformats.org/officeDocument/2006/relationships" r:id="rId9" tooltip="ENSAYO - ESSAY"/>
            <a:extLst>
              <a:ext uri="{FF2B5EF4-FFF2-40B4-BE49-F238E27FC236}">
                <a16:creationId xmlns:a16="http://schemas.microsoft.com/office/drawing/2014/main" id="{00000000-0008-0000-0100-000013000000}"/>
              </a:ext>
            </a:extLst>
          </xdr:cNvPr>
          <xdr:cNvSpPr/>
        </xdr:nvSpPr>
        <xdr:spPr>
          <a:xfrm>
            <a:off x="3851367" y="3576197"/>
            <a:ext cx="2038146" cy="1450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7" name="Emparejar">
            <a:hlinkClick xmlns:r="http://schemas.openxmlformats.org/officeDocument/2006/relationships" r:id="rId10" tooltip="EMPAREJAR - MACH"/>
            <a:extLst>
              <a:ext uri="{FF2B5EF4-FFF2-40B4-BE49-F238E27FC236}">
                <a16:creationId xmlns:a16="http://schemas.microsoft.com/office/drawing/2014/main" id="{00000000-0008-0000-0100-000011000000}"/>
              </a:ext>
            </a:extLst>
          </xdr:cNvPr>
          <xdr:cNvSpPr/>
        </xdr:nvSpPr>
        <xdr:spPr>
          <a:xfrm>
            <a:off x="1376012" y="3953746"/>
            <a:ext cx="1884152" cy="1684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5" name="Verdadero Falso">
            <a:hlinkClick xmlns:r="http://schemas.openxmlformats.org/officeDocument/2006/relationships" r:id="rId11" tooltip="VERDADERO/FALSO - TRUE/FALSE"/>
            <a:extLst>
              <a:ext uri="{FF2B5EF4-FFF2-40B4-BE49-F238E27FC236}">
                <a16:creationId xmlns:a16="http://schemas.microsoft.com/office/drawing/2014/main" id="{00000000-0008-0000-0100-00000F000000}"/>
              </a:ext>
            </a:extLst>
          </xdr:cNvPr>
          <xdr:cNvSpPr/>
        </xdr:nvSpPr>
        <xdr:spPr>
          <a:xfrm>
            <a:off x="1347262" y="3777773"/>
            <a:ext cx="1884152" cy="137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Opción Múltiple">
            <a:hlinkClick xmlns:r="http://schemas.openxmlformats.org/officeDocument/2006/relationships" r:id="rId12" tooltip="OPCION MULTIPLE / MULTIPLE CHOICE"/>
            <a:extLst>
              <a:ext uri="{FF2B5EF4-FFF2-40B4-BE49-F238E27FC236}">
                <a16:creationId xmlns:a16="http://schemas.microsoft.com/office/drawing/2014/main" id="{00000000-0008-0000-0100-00000E000000}"/>
              </a:ext>
            </a:extLst>
          </xdr:cNvPr>
          <xdr:cNvSpPr/>
        </xdr:nvSpPr>
        <xdr:spPr>
          <a:xfrm>
            <a:off x="1338594" y="3588210"/>
            <a:ext cx="2459948" cy="1431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0" name="Cuestionarios">
            <a:hlinkClick xmlns:r="http://schemas.openxmlformats.org/officeDocument/2006/relationships" r:id="rId13" tooltip="GUIA CUESTINARIOS / QUESTIONNARY MANUAL"/>
            <a:extLst>
              <a:ext uri="{FF2B5EF4-FFF2-40B4-BE49-F238E27FC236}">
                <a16:creationId xmlns:a16="http://schemas.microsoft.com/office/drawing/2014/main" id="{00000000-0008-0000-0100-00000A000000}"/>
              </a:ext>
            </a:extLst>
          </xdr:cNvPr>
          <xdr:cNvSpPr/>
        </xdr:nvSpPr>
        <xdr:spPr>
          <a:xfrm>
            <a:off x="1277216" y="3355398"/>
            <a:ext cx="2845569" cy="1541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17</xdr:col>
      <xdr:colOff>383741</xdr:colOff>
      <xdr:row>26</xdr:row>
      <xdr:rowOff>104578</xdr:rowOff>
    </xdr:from>
    <xdr:to>
      <xdr:col>20</xdr:col>
      <xdr:colOff>83786</xdr:colOff>
      <xdr:row>27</xdr:row>
      <xdr:rowOff>229037</xdr:rowOff>
    </xdr:to>
    <xdr:pic>
      <xdr:nvPicPr>
        <xdr:cNvPr id="23" name="LICENCIA" descr="http://www.gnu.org/graphics/agplv3-with-text-162x68.png">
          <a:hlinkClick xmlns:r="http://schemas.openxmlformats.org/officeDocument/2006/relationships" r:id="rId14"/>
          <a:extLst>
            <a:ext uri="{FF2B5EF4-FFF2-40B4-BE49-F238E27FC236}">
              <a16:creationId xmlns:a16="http://schemas.microsoft.com/office/drawing/2014/main" id="{00000000-0008-0000-0100-000017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468492" y="4235727"/>
          <a:ext cx="931548" cy="3582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68526</xdr:colOff>
      <xdr:row>1</xdr:row>
      <xdr:rowOff>56194</xdr:rowOff>
    </xdr:from>
    <xdr:to>
      <xdr:col>18</xdr:col>
      <xdr:colOff>342438</xdr:colOff>
      <xdr:row>1</xdr:row>
      <xdr:rowOff>306350</xdr:rowOff>
    </xdr:to>
    <xdr:pic macro="[0]!Graba_Archivo">
      <xdr:nvPicPr>
        <xdr:cNvPr id="30" name="Disquete">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6"/>
        <a:stretch>
          <a:fillRect/>
        </a:stretch>
      </xdr:blipFill>
      <xdr:spPr>
        <a:xfrm>
          <a:off x="7501210" y="82418"/>
          <a:ext cx="278145" cy="273016"/>
        </a:xfrm>
        <a:prstGeom prst="rect">
          <a:avLst/>
        </a:prstGeom>
      </xdr:spPr>
    </xdr:pic>
    <xdr:clientData/>
  </xdr:twoCellAnchor>
  <xdr:twoCellAnchor editAs="oneCell">
    <xdr:from>
      <xdr:col>17</xdr:col>
      <xdr:colOff>122715</xdr:colOff>
      <xdr:row>1</xdr:row>
      <xdr:rowOff>59940</xdr:rowOff>
    </xdr:from>
    <xdr:to>
      <xdr:col>18</xdr:col>
      <xdr:colOff>18912</xdr:colOff>
      <xdr:row>1</xdr:row>
      <xdr:rowOff>303750</xdr:rowOff>
    </xdr:to>
    <xdr:pic macro="[0]!Guarda_Cierra_Archivo">
      <xdr:nvPicPr>
        <xdr:cNvPr id="24" name="CERRAR">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7150797" y="86164"/>
          <a:ext cx="302916" cy="270903"/>
        </a:xfrm>
        <a:prstGeom prst="rect">
          <a:avLst/>
        </a:prstGeom>
      </xdr:spPr>
    </xdr:pic>
    <xdr:clientData/>
  </xdr:twoCellAnchor>
  <xdr:twoCellAnchor>
    <xdr:from>
      <xdr:col>0</xdr:col>
      <xdr:colOff>29969</xdr:colOff>
      <xdr:row>8</xdr:row>
      <xdr:rowOff>249704</xdr:rowOff>
    </xdr:from>
    <xdr:to>
      <xdr:col>0</xdr:col>
      <xdr:colOff>729912</xdr:colOff>
      <xdr:row>12</xdr:row>
      <xdr:rowOff>841</xdr:rowOff>
    </xdr:to>
    <xdr:sp macro="[0]!Elegir_Idioma" textlink="">
      <xdr:nvSpPr>
        <xdr:cNvPr id="13" name="Cualquier Idioma">
          <a:extLst>
            <a:ext uri="{FF2B5EF4-FFF2-40B4-BE49-F238E27FC236}">
              <a16:creationId xmlns:a16="http://schemas.microsoft.com/office/drawing/2014/main" id="{00000000-0008-0000-0100-00000D000000}"/>
            </a:ext>
          </a:extLst>
        </xdr:cNvPr>
        <xdr:cNvSpPr/>
      </xdr:nvSpPr>
      <xdr:spPr>
        <a:xfrm>
          <a:off x="29969" y="1396076"/>
          <a:ext cx="699943" cy="40299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71182</xdr:rowOff>
    </xdr:from>
    <xdr:to>
      <xdr:col>0</xdr:col>
      <xdr:colOff>753009</xdr:colOff>
      <xdr:row>17</xdr:row>
      <xdr:rowOff>215033</xdr:rowOff>
    </xdr:to>
    <xdr:sp macro="[0]!Activa_Desactiva_Menu_Excel" textlink="">
      <xdr:nvSpPr>
        <xdr:cNvPr id="22" name="MENU EXCEL">
          <a:extLst>
            <a:ext uri="{FF2B5EF4-FFF2-40B4-BE49-F238E27FC236}">
              <a16:creationId xmlns:a16="http://schemas.microsoft.com/office/drawing/2014/main" id="{B13EF458-F814-4A48-AF68-D10AC4C0B355}"/>
            </a:ext>
          </a:extLst>
        </xdr:cNvPr>
        <xdr:cNvSpPr/>
      </xdr:nvSpPr>
      <xdr:spPr>
        <a:xfrm>
          <a:off x="0" y="2408881"/>
          <a:ext cx="753009" cy="33491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oneCellAnchor>
    <xdr:from>
      <xdr:col>10</xdr:col>
      <xdr:colOff>168434</xdr:colOff>
      <xdr:row>16</xdr:row>
      <xdr:rowOff>59791</xdr:rowOff>
    </xdr:from>
    <xdr:ext cx="65" cy="172227"/>
    <xdr:sp macro="" textlink="">
      <xdr:nvSpPr>
        <xdr:cNvPr id="21" name="CuadroTexto 20">
          <a:extLst>
            <a:ext uri="{FF2B5EF4-FFF2-40B4-BE49-F238E27FC236}">
              <a16:creationId xmlns:a16="http://schemas.microsoft.com/office/drawing/2014/main" id="{F844A70F-3F19-725B-F0C8-86B3EBC4726F}"/>
            </a:ext>
          </a:extLst>
        </xdr:cNvPr>
        <xdr:cNvSpPr txBox="1"/>
      </xdr:nvSpPr>
      <xdr:spPr>
        <a:xfrm>
          <a:off x="4364304" y="239749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ES" sz="1100"/>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20</xdr:col>
      <xdr:colOff>0</xdr:colOff>
      <xdr:row>1</xdr:row>
      <xdr:rowOff>0</xdr:rowOff>
    </xdr:from>
    <xdr:to>
      <xdr:col>22</xdr:col>
      <xdr:colOff>381927</xdr:colOff>
      <xdr:row>2</xdr:row>
      <xdr:rowOff>0</xdr:rowOff>
    </xdr:to>
    <xdr:sp macro="[0]!Ir_INICIO" textlink="">
      <xdr:nvSpPr>
        <xdr:cNvPr id="5" name="INICIO">
          <a:extLst>
            <a:ext uri="{FF2B5EF4-FFF2-40B4-BE49-F238E27FC236}">
              <a16:creationId xmlns:a16="http://schemas.microsoft.com/office/drawing/2014/main" id="{00000000-0008-0000-0200-000005000000}"/>
            </a:ext>
          </a:extLst>
        </xdr:cNvPr>
        <xdr:cNvSpPr/>
      </xdr:nvSpPr>
      <xdr:spPr>
        <a:xfrm>
          <a:off x="7877908" y="23446"/>
          <a:ext cx="1155650" cy="31066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0</xdr:colOff>
      <xdr:row>4</xdr:row>
      <xdr:rowOff>43042</xdr:rowOff>
    </xdr:from>
    <xdr:to>
      <xdr:col>22</xdr:col>
      <xdr:colOff>373015</xdr:colOff>
      <xdr:row>34</xdr:row>
      <xdr:rowOff>185853</xdr:rowOff>
    </xdr:to>
    <xdr:grpSp>
      <xdr:nvGrpSpPr>
        <xdr:cNvPr id="28" name="G IMAGENES">
          <a:extLst>
            <a:ext uri="{FF2B5EF4-FFF2-40B4-BE49-F238E27FC236}">
              <a16:creationId xmlns:a16="http://schemas.microsoft.com/office/drawing/2014/main" id="{00000000-0008-0000-0200-00001C000000}"/>
            </a:ext>
          </a:extLst>
        </xdr:cNvPr>
        <xdr:cNvGrpSpPr/>
      </xdr:nvGrpSpPr>
      <xdr:grpSpPr>
        <a:xfrm>
          <a:off x="380672" y="528726"/>
          <a:ext cx="8511516" cy="5016067"/>
          <a:chOff x="894522" y="468258"/>
          <a:chExt cx="7991711" cy="4130815"/>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2"/>
          <a:srcRect t="-12653" r="-103525" b="-4465"/>
          <a:stretch/>
        </xdr:blipFill>
        <xdr:spPr>
          <a:xfrm>
            <a:off x="894888" y="1263801"/>
            <a:ext cx="732744" cy="395450"/>
          </a:xfrm>
          <a:prstGeom prst="rect">
            <a:avLst/>
          </a:prstGeom>
        </xdr:spPr>
      </xdr:pic>
      <xdr:pic macro="[0]!MENU_AYUDA">
        <xdr:nvPicPr>
          <xdr:cNvPr id="33" name="FTP">
            <a:extLst>
              <a:ext uri="{FF2B5EF4-FFF2-40B4-BE49-F238E27FC236}">
                <a16:creationId xmlns:a16="http://schemas.microsoft.com/office/drawing/2014/main" id="{00000000-0008-0000-0200-000021000000}"/>
              </a:ext>
            </a:extLst>
          </xdr:cNvPr>
          <xdr:cNvPicPr>
            <a:picLocks noChangeAspect="1"/>
          </xdr:cNvPicPr>
        </xdr:nvPicPr>
        <xdr:blipFill rotWithShape="1">
          <a:blip xmlns:r="http://schemas.openxmlformats.org/officeDocument/2006/relationships" r:embed="rId3"/>
          <a:srcRect l="8903" r="-34835" b="9685"/>
          <a:stretch/>
        </xdr:blipFill>
        <xdr:spPr>
          <a:xfrm>
            <a:off x="894522" y="468258"/>
            <a:ext cx="721243" cy="450292"/>
          </a:xfrm>
          <a:prstGeom prst="rect">
            <a:avLst/>
          </a:prstGeom>
        </xdr:spPr>
      </xdr:pic>
      <xdr:pic>
        <xdr:nvPicPr>
          <xdr:cNvPr id="34" name="UCA">
            <a:hlinkClick xmlns:r="http://schemas.openxmlformats.org/officeDocument/2006/relationships" r:id="rId4"/>
            <a:extLst>
              <a:ext uri="{FF2B5EF4-FFF2-40B4-BE49-F238E27FC236}">
                <a16:creationId xmlns:a16="http://schemas.microsoft.com/office/drawing/2014/main" id="{00000000-0008-0000-0200-00002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09871" y="3934239"/>
            <a:ext cx="1876362" cy="664834"/>
          </a:xfrm>
          <a:prstGeom prst="rect">
            <a:avLst/>
          </a:prstGeom>
          <a:ln w="25400">
            <a:solidFill>
              <a:srgbClr val="E87B00"/>
            </a:solidFill>
          </a:ln>
        </xdr:spPr>
      </xdr:pic>
    </xdr:grpSp>
    <xdr:clientData/>
  </xdr:twoCellAnchor>
  <xdr:twoCellAnchor>
    <xdr:from>
      <xdr:col>18</xdr:col>
      <xdr:colOff>0</xdr:colOff>
      <xdr:row>15</xdr:row>
      <xdr:rowOff>71597</xdr:rowOff>
    </xdr:from>
    <xdr:to>
      <xdr:col>22</xdr:col>
      <xdr:colOff>327104</xdr:colOff>
      <xdr:row>29</xdr:row>
      <xdr:rowOff>9403</xdr:rowOff>
    </xdr:to>
    <xdr:grpSp>
      <xdr:nvGrpSpPr>
        <xdr:cNvPr id="3" name="G Menu PRINCIPAL">
          <a:extLst>
            <a:ext uri="{FF2B5EF4-FFF2-40B4-BE49-F238E27FC236}">
              <a16:creationId xmlns:a16="http://schemas.microsoft.com/office/drawing/2014/main" id="{00000000-0008-0000-0200-000003000000}"/>
            </a:ext>
          </a:extLst>
        </xdr:cNvPr>
        <xdr:cNvGrpSpPr/>
      </xdr:nvGrpSpPr>
      <xdr:grpSpPr>
        <a:xfrm>
          <a:off x="6891473" y="2431106"/>
          <a:ext cx="1954804" cy="2211992"/>
          <a:chOff x="6990522" y="2057235"/>
          <a:chExt cx="1851104" cy="1811864"/>
        </a:xfrm>
      </xdr:grpSpPr>
      <xdr:sp macro="[0]!IR_FORMULARIO" textlink="">
        <xdr:nvSpPr>
          <xdr:cNvPr id="6" name="FORMULARIO">
            <a:extLst>
              <a:ext uri="{FF2B5EF4-FFF2-40B4-BE49-F238E27FC236}">
                <a16:creationId xmlns:a16="http://schemas.microsoft.com/office/drawing/2014/main" id="{00000000-0008-0000-0200-000006000000}"/>
              </a:ext>
            </a:extLst>
          </xdr:cNvPr>
          <xdr:cNvSpPr/>
        </xdr:nvSpPr>
        <xdr:spPr>
          <a:xfrm>
            <a:off x="6990522" y="2057235"/>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7" name="BANCO DE PREGUNTAS">
            <a:extLst>
              <a:ext uri="{FF2B5EF4-FFF2-40B4-BE49-F238E27FC236}">
                <a16:creationId xmlns:a16="http://schemas.microsoft.com/office/drawing/2014/main" id="{00000000-0008-0000-0200-000007000000}"/>
              </a:ext>
            </a:extLst>
          </xdr:cNvPr>
          <xdr:cNvSpPr/>
        </xdr:nvSpPr>
        <xdr:spPr>
          <a:xfrm>
            <a:off x="6990522" y="2327413"/>
            <a:ext cx="18511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MPORTAR_PREGUNTAS" textlink="">
        <xdr:nvSpPr>
          <xdr:cNvPr id="8" name="IMPORTAR EXCEL">
            <a:extLst>
              <a:ext uri="{FF2B5EF4-FFF2-40B4-BE49-F238E27FC236}">
                <a16:creationId xmlns:a16="http://schemas.microsoft.com/office/drawing/2014/main" id="{00000000-0008-0000-0200-000008000000}"/>
              </a:ext>
            </a:extLst>
          </xdr:cNvPr>
          <xdr:cNvSpPr/>
        </xdr:nvSpPr>
        <xdr:spPr>
          <a:xfrm>
            <a:off x="6990522" y="2609022"/>
            <a:ext cx="18511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EXCEL" textlink="">
        <xdr:nvSpPr>
          <xdr:cNvPr id="9" name="EXPORTAR EXCEL">
            <a:extLst>
              <a:ext uri="{FF2B5EF4-FFF2-40B4-BE49-F238E27FC236}">
                <a16:creationId xmlns:a16="http://schemas.microsoft.com/office/drawing/2014/main" id="{00000000-0008-0000-0200-000009000000}"/>
              </a:ext>
            </a:extLst>
          </xdr:cNvPr>
          <xdr:cNvSpPr/>
        </xdr:nvSpPr>
        <xdr:spPr>
          <a:xfrm>
            <a:off x="6990522" y="2868627"/>
            <a:ext cx="18511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MOODLE_Sist_Op" textlink="">
        <xdr:nvSpPr>
          <xdr:cNvPr id="10" name="EXPORTAR MOODLE">
            <a:extLst>
              <a:ext uri="{FF2B5EF4-FFF2-40B4-BE49-F238E27FC236}">
                <a16:creationId xmlns:a16="http://schemas.microsoft.com/office/drawing/2014/main" id="{00000000-0008-0000-0200-00000A000000}"/>
              </a:ext>
            </a:extLst>
          </xdr:cNvPr>
          <xdr:cNvSpPr/>
        </xdr:nvSpPr>
        <xdr:spPr>
          <a:xfrm>
            <a:off x="6990522" y="3128839"/>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TEXTO_Sist_Op" textlink="">
        <xdr:nvSpPr>
          <xdr:cNvPr id="11" name="EXPORTAR TEXTO">
            <a:extLst>
              <a:ext uri="{FF2B5EF4-FFF2-40B4-BE49-F238E27FC236}">
                <a16:creationId xmlns:a16="http://schemas.microsoft.com/office/drawing/2014/main" id="{00000000-0008-0000-0200-00000B000000}"/>
              </a:ext>
            </a:extLst>
          </xdr:cNvPr>
          <xdr:cNvSpPr/>
        </xdr:nvSpPr>
        <xdr:spPr>
          <a:xfrm>
            <a:off x="6990522" y="3404152"/>
            <a:ext cx="18511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JUEGO" textlink="">
        <xdr:nvSpPr>
          <xdr:cNvPr id="12" name="EXPORTAR JUEGO">
            <a:extLst>
              <a:ext uri="{FF2B5EF4-FFF2-40B4-BE49-F238E27FC236}">
                <a16:creationId xmlns:a16="http://schemas.microsoft.com/office/drawing/2014/main" id="{00000000-0008-0000-0200-00000C000000}"/>
              </a:ext>
            </a:extLst>
          </xdr:cNvPr>
          <xdr:cNvSpPr/>
        </xdr:nvSpPr>
        <xdr:spPr>
          <a:xfrm>
            <a:off x="6990522" y="3669196"/>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12</xdr:col>
      <xdr:colOff>0</xdr:colOff>
      <xdr:row>26</xdr:row>
      <xdr:rowOff>0</xdr:rowOff>
    </xdr:from>
    <xdr:to>
      <xdr:col>16</xdr:col>
      <xdr:colOff>345108</xdr:colOff>
      <xdr:row>29</xdr:row>
      <xdr:rowOff>14432</xdr:rowOff>
    </xdr:to>
    <xdr:sp macro="[0]!Datos_Iniciales_Actualizar" textlink="">
      <xdr:nvSpPr>
        <xdr:cNvPr id="29" name="AJUSTAR N_ EXPORTAR" hidden="1">
          <a:extLst>
            <a:ext uri="{FF2B5EF4-FFF2-40B4-BE49-F238E27FC236}">
              <a16:creationId xmlns:a16="http://schemas.microsoft.com/office/drawing/2014/main" id="{00000000-0008-0000-0200-00001D000000}"/>
            </a:ext>
          </a:extLst>
        </xdr:cNvPr>
        <xdr:cNvSpPr/>
      </xdr:nvSpPr>
      <xdr:spPr>
        <a:xfrm>
          <a:off x="4783015" y="3405554"/>
          <a:ext cx="1892555" cy="4774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9</xdr:col>
          <xdr:colOff>372533</xdr:colOff>
          <xdr:row>4</xdr:row>
          <xdr:rowOff>0</xdr:rowOff>
        </xdr:from>
        <xdr:to>
          <xdr:col>15</xdr:col>
          <xdr:colOff>0</xdr:colOff>
          <xdr:row>4</xdr:row>
          <xdr:rowOff>245533</xdr:rowOff>
        </xdr:to>
        <xdr:sp macro="" textlink="">
          <xdr:nvSpPr>
            <xdr:cNvPr id="2051" name="Caja Tipos de Preguntas"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0</xdr:colOff>
      <xdr:row>24</xdr:row>
      <xdr:rowOff>0</xdr:rowOff>
    </xdr:from>
    <xdr:to>
      <xdr:col>11</xdr:col>
      <xdr:colOff>38100</xdr:colOff>
      <xdr:row>25</xdr:row>
      <xdr:rowOff>10872</xdr:rowOff>
    </xdr:to>
    <xdr:grpSp>
      <xdr:nvGrpSpPr>
        <xdr:cNvPr id="38" name="G Pregunta Inicial">
          <a:extLst>
            <a:ext uri="{FF2B5EF4-FFF2-40B4-BE49-F238E27FC236}">
              <a16:creationId xmlns:a16="http://schemas.microsoft.com/office/drawing/2014/main" id="{00000000-0008-0000-0200-000026000000}"/>
            </a:ext>
          </a:extLst>
        </xdr:cNvPr>
        <xdr:cNvGrpSpPr/>
      </xdr:nvGrpSpPr>
      <xdr:grpSpPr>
        <a:xfrm>
          <a:off x="3636072" y="3734522"/>
          <a:ext cx="445026" cy="260278"/>
          <a:chOff x="3949212" y="3134469"/>
          <a:chExt cx="419014" cy="201361"/>
        </a:xfrm>
      </xdr:grpSpPr>
      <mc:AlternateContent xmlns:mc="http://schemas.openxmlformats.org/markup-compatibility/2006">
        <mc:Choice xmlns:a14="http://schemas.microsoft.com/office/drawing/2010/main" Requires="a14">
          <xdr:sp macro="" textlink="">
            <xdr:nvSpPr>
              <xdr:cNvPr id="2057" name="Contador FINAL" descr="Para consultar los datos de cada pregunta." hidden="1">
                <a:extLst>
                  <a:ext uri="{63B3BB69-23CF-44E3-9099-C40C66FF867C}">
                    <a14:compatExt spid="_x0000_s2057"/>
                  </a:ext>
                  <a:ext uri="{FF2B5EF4-FFF2-40B4-BE49-F238E27FC236}">
                    <a16:creationId xmlns:a16="http://schemas.microsoft.com/office/drawing/2014/main" id="{00000000-0008-0000-0200-000009080000}"/>
                  </a:ext>
                </a:extLst>
              </xdr:cNvPr>
              <xdr:cNvSpPr/>
            </xdr:nvSpPr>
            <xdr:spPr bwMode="auto">
              <a:xfrm>
                <a:off x="4282484" y="3134469"/>
                <a:ext cx="85742" cy="197095"/>
              </a:xfrm>
              <a:prstGeom prst="rect">
                <a:avLst/>
              </a:prstGeom>
              <a:noFill/>
              <a:ln w="9525">
                <a:miter lim="800000"/>
                <a:headEnd/>
                <a:tailEnd/>
              </a:ln>
            </xdr:spPr>
          </xdr:sp>
        </mc:Choice>
        <mc:Fallback/>
      </mc:AlternateContent>
      <xdr:sp macro="[0]!Cambio_N_F_DATOS_GENERALES" textlink="">
        <xdr:nvSpPr>
          <xdr:cNvPr id="39" name="N_Final">
            <a:extLst>
              <a:ext uri="{FF2B5EF4-FFF2-40B4-BE49-F238E27FC236}">
                <a16:creationId xmlns:a16="http://schemas.microsoft.com/office/drawing/2014/main" id="{00000000-0008-0000-0200-000027000000}"/>
              </a:ext>
            </a:extLst>
          </xdr:cNvPr>
          <xdr:cNvSpPr/>
        </xdr:nvSpPr>
        <xdr:spPr>
          <a:xfrm>
            <a:off x="3949212" y="3150577"/>
            <a:ext cx="344938" cy="18525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9</xdr:col>
      <xdr:colOff>405983</xdr:colOff>
      <xdr:row>22</xdr:row>
      <xdr:rowOff>0</xdr:rowOff>
    </xdr:from>
    <xdr:to>
      <xdr:col>11</xdr:col>
      <xdr:colOff>38100</xdr:colOff>
      <xdr:row>23</xdr:row>
      <xdr:rowOff>10873</xdr:rowOff>
    </xdr:to>
    <xdr:grpSp>
      <xdr:nvGrpSpPr>
        <xdr:cNvPr id="40" name="G Pregunta Final">
          <a:extLst>
            <a:ext uri="{FF2B5EF4-FFF2-40B4-BE49-F238E27FC236}">
              <a16:creationId xmlns:a16="http://schemas.microsoft.com/office/drawing/2014/main" id="{00000000-0008-0000-0200-000028000000}"/>
            </a:ext>
          </a:extLst>
        </xdr:cNvPr>
        <xdr:cNvGrpSpPr/>
      </xdr:nvGrpSpPr>
      <xdr:grpSpPr>
        <a:xfrm>
          <a:off x="3635130" y="3409638"/>
          <a:ext cx="445968" cy="260279"/>
          <a:chOff x="3949212" y="2870490"/>
          <a:chExt cx="419146" cy="201571"/>
        </a:xfrm>
      </xdr:grpSpPr>
      <mc:AlternateContent xmlns:mc="http://schemas.openxmlformats.org/markup-compatibility/2006">
        <mc:Choice xmlns:a14="http://schemas.microsoft.com/office/drawing/2010/main" Requires="a14">
          <xdr:sp macro="" textlink="">
            <xdr:nvSpPr>
              <xdr:cNvPr id="2058" name="Contador INICIAL" descr="Para consultar los datos de cada pregunta."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4282616" y="2870490"/>
                <a:ext cx="85742" cy="197106"/>
              </a:xfrm>
              <a:prstGeom prst="rect">
                <a:avLst/>
              </a:prstGeom>
              <a:noFill/>
              <a:ln w="9525">
                <a:miter lim="800000"/>
                <a:headEnd/>
                <a:tailEnd/>
              </a:ln>
            </xdr:spPr>
          </xdr:sp>
        </mc:Choice>
        <mc:Fallback/>
      </mc:AlternateContent>
      <xdr:sp macro="[0]!Cambio_N_I_DATOS_GENERALES" textlink="">
        <xdr:nvSpPr>
          <xdr:cNvPr id="42" name="N_Inicial">
            <a:extLst>
              <a:ext uri="{FF2B5EF4-FFF2-40B4-BE49-F238E27FC236}">
                <a16:creationId xmlns:a16="http://schemas.microsoft.com/office/drawing/2014/main" id="{00000000-0008-0000-0200-00002A000000}"/>
              </a:ext>
            </a:extLst>
          </xdr:cNvPr>
          <xdr:cNvSpPr/>
        </xdr:nvSpPr>
        <xdr:spPr>
          <a:xfrm>
            <a:off x="3949212" y="2889462"/>
            <a:ext cx="344938" cy="18259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22</xdr:col>
          <xdr:colOff>46567</xdr:colOff>
          <xdr:row>14</xdr:row>
          <xdr:rowOff>8467</xdr:rowOff>
        </xdr:from>
        <xdr:to>
          <xdr:col>22</xdr:col>
          <xdr:colOff>296333</xdr:colOff>
          <xdr:row>15</xdr:row>
          <xdr:rowOff>21167</xdr:rowOff>
        </xdr:to>
        <xdr:sp macro="" textlink="">
          <xdr:nvSpPr>
            <xdr:cNvPr id="2060" name="Box CENTRAR" hidden="1">
              <a:extLst>
                <a:ext uri="{63B3BB69-23CF-44E3-9099-C40C66FF867C}">
                  <a14:compatExt spid="_x0000_s2060"/>
                </a:ext>
                <a:ext uri="{FF2B5EF4-FFF2-40B4-BE49-F238E27FC236}">
                  <a16:creationId xmlns:a16="http://schemas.microsoft.com/office/drawing/2014/main" id="{00000000-0008-0000-02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19</xdr:col>
      <xdr:colOff>58614</xdr:colOff>
      <xdr:row>1</xdr:row>
      <xdr:rowOff>69453</xdr:rowOff>
    </xdr:from>
    <xdr:to>
      <xdr:col>19</xdr:col>
      <xdr:colOff>353686</xdr:colOff>
      <xdr:row>1</xdr:row>
      <xdr:rowOff>323069</xdr:rowOff>
    </xdr:to>
    <xdr:pic macro="[0]!Ir_INICIO">
      <xdr:nvPicPr>
        <xdr:cNvPr id="53" name="Casa_F_Naranja">
          <a:extLst>
            <a:ext uri="{FF2B5EF4-FFF2-40B4-BE49-F238E27FC236}">
              <a16:creationId xmlns:a16="http://schemas.microsoft.com/office/drawing/2014/main" id="{00000000-0008-0000-0200-000035000000}"/>
            </a:ext>
          </a:extLst>
        </xdr:cNvPr>
        <xdr:cNvPicPr>
          <a:picLocks noChangeAspect="1"/>
        </xdr:cNvPicPr>
      </xdr:nvPicPr>
      <xdr:blipFill>
        <a:blip xmlns:r="http://schemas.openxmlformats.org/officeDocument/2006/relationships" r:embed="rId6"/>
        <a:stretch>
          <a:fillRect/>
        </a:stretch>
      </xdr:blipFill>
      <xdr:spPr>
        <a:xfrm>
          <a:off x="7366857" y="89143"/>
          <a:ext cx="295072" cy="253616"/>
        </a:xfrm>
        <a:prstGeom prst="rect">
          <a:avLst/>
        </a:prstGeom>
      </xdr:spPr>
    </xdr:pic>
    <xdr:clientData/>
  </xdr:twoCellAnchor>
  <xdr:twoCellAnchor>
    <xdr:from>
      <xdr:col>16</xdr:col>
      <xdr:colOff>369336</xdr:colOff>
      <xdr:row>1</xdr:row>
      <xdr:rowOff>2472</xdr:rowOff>
    </xdr:from>
    <xdr:to>
      <xdr:col>18</xdr:col>
      <xdr:colOff>360524</xdr:colOff>
      <xdr:row>2</xdr:row>
      <xdr:rowOff>14362</xdr:rowOff>
    </xdr:to>
    <xdr:pic macro="[0]!Almacenar_Formulas">
      <xdr:nvPicPr>
        <xdr:cNvPr id="49" name="ALMACENAR FORMULAS">
          <a:extLst>
            <a:ext uri="{FF2B5EF4-FFF2-40B4-BE49-F238E27FC236}">
              <a16:creationId xmlns:a16="http://schemas.microsoft.com/office/drawing/2014/main" id="{00000000-0008-0000-0200-000031000000}"/>
            </a:ext>
          </a:extLst>
        </xdr:cNvPr>
        <xdr:cNvPicPr>
          <a:picLocks noChangeAspect="1"/>
        </xdr:cNvPicPr>
      </xdr:nvPicPr>
      <xdr:blipFill>
        <a:blip xmlns:r="http://schemas.openxmlformats.org/officeDocument/2006/relationships" r:embed="rId7"/>
        <a:stretch>
          <a:fillRect/>
        </a:stretch>
      </xdr:blipFill>
      <xdr:spPr>
        <a:xfrm>
          <a:off x="6699798" y="25918"/>
          <a:ext cx="768530" cy="323850"/>
        </a:xfrm>
        <a:prstGeom prst="rect">
          <a:avLst/>
        </a:prstGeom>
      </xdr:spPr>
    </xdr:pic>
    <xdr:clientData/>
  </xdr:twoCellAnchor>
  <xdr:twoCellAnchor>
    <xdr:from>
      <xdr:col>16</xdr:col>
      <xdr:colOff>10292</xdr:colOff>
      <xdr:row>1</xdr:row>
      <xdr:rowOff>60425</xdr:rowOff>
    </xdr:from>
    <xdr:to>
      <xdr:col>16</xdr:col>
      <xdr:colOff>288437</xdr:colOff>
      <xdr:row>1</xdr:row>
      <xdr:rowOff>333441</xdr:rowOff>
    </xdr:to>
    <xdr:pic macro="[0]!Graba_Archivo">
      <xdr:nvPicPr>
        <xdr:cNvPr id="54" name="Disquete">
          <a:extLst>
            <a:ext uri="{FF2B5EF4-FFF2-40B4-BE49-F238E27FC236}">
              <a16:creationId xmlns:a16="http://schemas.microsoft.com/office/drawing/2014/main" id="{00000000-0008-0000-0200-000036000000}"/>
            </a:ext>
          </a:extLst>
        </xdr:cNvPr>
        <xdr:cNvPicPr>
          <a:picLocks noChangeAspect="1"/>
        </xdr:cNvPicPr>
      </xdr:nvPicPr>
      <xdr:blipFill>
        <a:blip xmlns:r="http://schemas.openxmlformats.org/officeDocument/2006/relationships" r:embed="rId8"/>
        <a:stretch>
          <a:fillRect/>
        </a:stretch>
      </xdr:blipFill>
      <xdr:spPr>
        <a:xfrm>
          <a:off x="6097759" y="80115"/>
          <a:ext cx="278145" cy="273016"/>
        </a:xfrm>
        <a:prstGeom prst="rect">
          <a:avLst/>
        </a:prstGeom>
      </xdr:spPr>
    </xdr:pic>
    <xdr:clientData/>
  </xdr:twoCellAnchor>
  <xdr:twoCellAnchor>
    <xdr:from>
      <xdr:col>15</xdr:col>
      <xdr:colOff>53355</xdr:colOff>
      <xdr:row>1</xdr:row>
      <xdr:rowOff>62033</xdr:rowOff>
    </xdr:from>
    <xdr:to>
      <xdr:col>15</xdr:col>
      <xdr:colOff>333965</xdr:colOff>
      <xdr:row>1</xdr:row>
      <xdr:rowOff>332936</xdr:rowOff>
    </xdr:to>
    <xdr:pic macro="[0]!Guarda_Cierra_Archivo">
      <xdr:nvPicPr>
        <xdr:cNvPr id="45" name="CERRAR">
          <a:extLst>
            <a:ext uri="{FF2B5EF4-FFF2-40B4-BE49-F238E27FC236}">
              <a16:creationId xmlns:a16="http://schemas.microsoft.com/office/drawing/2014/main" id="{00000000-0008-0000-0200-00002D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733898" y="81723"/>
          <a:ext cx="280610" cy="270903"/>
        </a:xfrm>
        <a:prstGeom prst="rect">
          <a:avLst/>
        </a:prstGeom>
      </xdr:spPr>
    </xdr:pic>
    <xdr:clientData/>
  </xdr:twoCellAnchor>
  <xdr:twoCellAnchor>
    <xdr:from>
      <xdr:col>14</xdr:col>
      <xdr:colOff>116007</xdr:colOff>
      <xdr:row>1</xdr:row>
      <xdr:rowOff>68294</xdr:rowOff>
    </xdr:from>
    <xdr:to>
      <xdr:col>14</xdr:col>
      <xdr:colOff>377215</xdr:colOff>
      <xdr:row>1</xdr:row>
      <xdr:rowOff>323461</xdr:rowOff>
    </xdr:to>
    <xdr:pic macro="[0]!Z_Celda">
      <xdr:nvPicPr>
        <xdr:cNvPr id="35" name="ZOOM">
          <a:extLst>
            <a:ext uri="{FF2B5EF4-FFF2-40B4-BE49-F238E27FC236}">
              <a16:creationId xmlns:a16="http://schemas.microsoft.com/office/drawing/2014/main" id="{00000000-0008-0000-0200-000023000000}"/>
            </a:ext>
          </a:extLst>
        </xdr:cNvPr>
        <xdr:cNvPicPr>
          <a:picLocks noChangeAspect="1"/>
        </xdr:cNvPicPr>
      </xdr:nvPicPr>
      <xdr:blipFill>
        <a:blip xmlns:r="http://schemas.openxmlformats.org/officeDocument/2006/relationships" r:embed="rId10"/>
        <a:stretch>
          <a:fillRect/>
        </a:stretch>
      </xdr:blipFill>
      <xdr:spPr>
        <a:xfrm rot="5400000" flipH="1" flipV="1">
          <a:off x="5392645" y="84964"/>
          <a:ext cx="255167" cy="261208"/>
        </a:xfrm>
        <a:prstGeom prst="rect">
          <a:avLst/>
        </a:prstGeom>
      </xdr:spPr>
    </xdr:pic>
    <xdr:clientData/>
  </xdr:twoCellAnchor>
  <xdr:twoCellAnchor editAs="oneCell">
    <xdr:from>
      <xdr:col>27</xdr:col>
      <xdr:colOff>19245</xdr:colOff>
      <xdr:row>1</xdr:row>
      <xdr:rowOff>1052</xdr:rowOff>
    </xdr:from>
    <xdr:to>
      <xdr:col>27</xdr:col>
      <xdr:colOff>149026</xdr:colOff>
      <xdr:row>1</xdr:row>
      <xdr:rowOff>162225</xdr:rowOff>
    </xdr:to>
    <xdr:sp macro="[0]!Celdas_Formulas_Activar_Desactivar" textlink="$Z$2">
      <xdr:nvSpPr>
        <xdr:cNvPr id="55" name="INICIO">
          <a:extLst>
            <a:ext uri="{FF2B5EF4-FFF2-40B4-BE49-F238E27FC236}">
              <a16:creationId xmlns:a16="http://schemas.microsoft.com/office/drawing/2014/main" id="{00000000-0008-0000-0200-000037000000}"/>
            </a:ext>
          </a:extLst>
        </xdr:cNvPr>
        <xdr:cNvSpPr/>
      </xdr:nvSpPr>
      <xdr:spPr>
        <a:xfrm>
          <a:off x="9089068" y="12291"/>
          <a:ext cx="180000" cy="161173"/>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BD36D02-E22B-4689-9516-C9CEEE72257F}" type="TxLink">
            <a:rPr lang="en-US" sz="800" b="1" i="0" u="none" strike="noStrike">
              <a:solidFill>
                <a:srgbClr val="FFFFFF"/>
              </a:solidFill>
              <a:latin typeface="Calibri"/>
              <a:ea typeface="Calibri"/>
              <a:cs typeface="Calibri"/>
            </a:rPr>
            <a:pPr algn="ctr"/>
            <a:t>✔</a:t>
          </a:fld>
          <a:endParaRPr lang="es-ES" sz="1100">
            <a:solidFill>
              <a:schemeClr val="bg1"/>
            </a:solidFill>
          </a:endParaRPr>
        </a:p>
      </xdr:txBody>
    </xdr:sp>
    <xdr:clientData/>
  </xdr:twoCellAnchor>
  <xdr:twoCellAnchor>
    <xdr:from>
      <xdr:col>24</xdr:col>
      <xdr:colOff>49160</xdr:colOff>
      <xdr:row>1</xdr:row>
      <xdr:rowOff>24580</xdr:rowOff>
    </xdr:from>
    <xdr:to>
      <xdr:col>24</xdr:col>
      <xdr:colOff>677676</xdr:colOff>
      <xdr:row>1</xdr:row>
      <xdr:rowOff>287484</xdr:rowOff>
    </xdr:to>
    <xdr:sp macro="[0]!Limpiar_Datos_Variables" textlink="" fLocksText="0">
      <xdr:nvSpPr>
        <xdr:cNvPr id="56" name="BORRAR VARIABLES">
          <a:extLst>
            <a:ext uri="{FF2B5EF4-FFF2-40B4-BE49-F238E27FC236}">
              <a16:creationId xmlns:a16="http://schemas.microsoft.com/office/drawing/2014/main" id="{00000000-0008-0000-0200-000038000000}"/>
            </a:ext>
          </a:extLst>
        </xdr:cNvPr>
        <xdr:cNvSpPr/>
      </xdr:nvSpPr>
      <xdr:spPr>
        <a:xfrm>
          <a:off x="8738418" y="49161"/>
          <a:ext cx="628516" cy="262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oAutofit/>
        </a:bodyPr>
        <a:lstStyle/>
        <a:p>
          <a:pPr algn="l"/>
          <a:endParaRPr lang="es-ES" sz="1100"/>
        </a:p>
      </xdr:txBody>
    </xdr:sp>
    <xdr:clientData/>
  </xdr:twoCellAnchor>
  <xdr:twoCellAnchor>
    <xdr:from>
      <xdr:col>0</xdr:col>
      <xdr:colOff>0</xdr:colOff>
      <xdr:row>0</xdr:row>
      <xdr:rowOff>0</xdr:rowOff>
    </xdr:from>
    <xdr:to>
      <xdr:col>0</xdr:col>
      <xdr:colOff>855132</xdr:colOff>
      <xdr:row>35</xdr:row>
      <xdr:rowOff>7495</xdr:rowOff>
    </xdr:to>
    <xdr:grpSp>
      <xdr:nvGrpSpPr>
        <xdr:cNvPr id="4" name="G Menu LATERAL" hidden="1">
          <a:extLst>
            <a:ext uri="{FF2B5EF4-FFF2-40B4-BE49-F238E27FC236}">
              <a16:creationId xmlns:a16="http://schemas.microsoft.com/office/drawing/2014/main" id="{9B8124B7-D015-4CD7-9528-5BCC96A15BB4}"/>
            </a:ext>
          </a:extLst>
        </xdr:cNvPr>
        <xdr:cNvGrpSpPr/>
      </xdr:nvGrpSpPr>
      <xdr:grpSpPr>
        <a:xfrm>
          <a:off x="0" y="0"/>
          <a:ext cx="190499" cy="5615842"/>
          <a:chOff x="0" y="0"/>
          <a:chExt cx="712770" cy="4581393"/>
        </a:xfrm>
      </xdr:grpSpPr>
      <xdr:sp macro="[0]!Copia_CODIGOS_INFORMACION" textlink="">
        <xdr:nvSpPr>
          <xdr:cNvPr id="13" name="CODIGOS ESPECIALES" hidden="1">
            <a:extLst>
              <a:ext uri="{FF2B5EF4-FFF2-40B4-BE49-F238E27FC236}">
                <a16:creationId xmlns:a16="http://schemas.microsoft.com/office/drawing/2014/main" id="{FF7C01D2-4EA3-1C61-32AB-9140465A42B1}"/>
              </a:ext>
            </a:extLst>
          </xdr:cNvPr>
          <xdr:cNvSpPr/>
        </xdr:nvSpPr>
        <xdr:spPr>
          <a:xfrm>
            <a:off x="0" y="0"/>
            <a:ext cx="712770" cy="3395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14" name="FORMULA" hidden="1">
            <a:extLst>
              <a:ext uri="{FF2B5EF4-FFF2-40B4-BE49-F238E27FC236}">
                <a16:creationId xmlns:a16="http://schemas.microsoft.com/office/drawing/2014/main" id="{F5CE9293-8EC7-6965-FC7B-EF8D47851B7A}"/>
              </a:ext>
            </a:extLst>
          </xdr:cNvPr>
          <xdr:cNvSpPr/>
        </xdr:nvSpPr>
        <xdr:spPr>
          <a:xfrm>
            <a:off x="0" y="40793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15" name="SUPERINDICE" hidden="1">
            <a:extLst>
              <a:ext uri="{FF2B5EF4-FFF2-40B4-BE49-F238E27FC236}">
                <a16:creationId xmlns:a16="http://schemas.microsoft.com/office/drawing/2014/main" id="{31B6ED90-6DC1-F4F0-E5B2-1CDDAAA33AA5}"/>
              </a:ext>
            </a:extLst>
          </xdr:cNvPr>
          <xdr:cNvSpPr/>
        </xdr:nvSpPr>
        <xdr:spPr>
          <a:xfrm>
            <a:off x="0" y="672984"/>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16" name="SUBINDICE" hidden="1">
            <a:extLst>
              <a:ext uri="{FF2B5EF4-FFF2-40B4-BE49-F238E27FC236}">
                <a16:creationId xmlns:a16="http://schemas.microsoft.com/office/drawing/2014/main" id="{1B07E85C-525A-A489-A436-1EDD2A810865}"/>
              </a:ext>
            </a:extLst>
          </xdr:cNvPr>
          <xdr:cNvSpPr/>
        </xdr:nvSpPr>
        <xdr:spPr>
          <a:xfrm>
            <a:off x="0" y="941472"/>
            <a:ext cx="7123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17" name="SALTO LINEA" hidden="1">
            <a:extLst>
              <a:ext uri="{FF2B5EF4-FFF2-40B4-BE49-F238E27FC236}">
                <a16:creationId xmlns:a16="http://schemas.microsoft.com/office/drawing/2014/main" id="{B0B2375E-D250-C443-F18B-36CA6EDEF2B4}"/>
              </a:ext>
            </a:extLst>
          </xdr:cNvPr>
          <xdr:cNvSpPr/>
        </xdr:nvSpPr>
        <xdr:spPr>
          <a:xfrm>
            <a:off x="0" y="120305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18" name="CONCATENAR" hidden="1">
            <a:extLst>
              <a:ext uri="{FF2B5EF4-FFF2-40B4-BE49-F238E27FC236}">
                <a16:creationId xmlns:a16="http://schemas.microsoft.com/office/drawing/2014/main" id="{43AAEC04-9AAD-33E4-A28D-AE2AD2FAC1C4}"/>
              </a:ext>
            </a:extLst>
          </xdr:cNvPr>
          <xdr:cNvSpPr/>
        </xdr:nvSpPr>
        <xdr:spPr>
          <a:xfrm>
            <a:off x="0" y="1454315"/>
            <a:ext cx="712304" cy="2164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9" name="NEGRITA" hidden="1">
            <a:extLst>
              <a:ext uri="{FF2B5EF4-FFF2-40B4-BE49-F238E27FC236}">
                <a16:creationId xmlns:a16="http://schemas.microsoft.com/office/drawing/2014/main" id="{D536A36F-166E-742C-D1EC-C471C82435D2}"/>
              </a:ext>
            </a:extLst>
          </xdr:cNvPr>
          <xdr:cNvSpPr/>
        </xdr:nvSpPr>
        <xdr:spPr>
          <a:xfrm>
            <a:off x="0" y="1723465"/>
            <a:ext cx="712304" cy="21163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20" name="ESPACIOS" hidden="1">
            <a:extLst>
              <a:ext uri="{FF2B5EF4-FFF2-40B4-BE49-F238E27FC236}">
                <a16:creationId xmlns:a16="http://schemas.microsoft.com/office/drawing/2014/main" id="{73BFC346-87DD-26F2-F7D2-6565F279275E}"/>
              </a:ext>
            </a:extLst>
          </xdr:cNvPr>
          <xdr:cNvSpPr/>
        </xdr:nvSpPr>
        <xdr:spPr>
          <a:xfrm>
            <a:off x="0" y="2000215"/>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21" name="TEXTO ROJO" hidden="1">
            <a:extLst>
              <a:ext uri="{FF2B5EF4-FFF2-40B4-BE49-F238E27FC236}">
                <a16:creationId xmlns:a16="http://schemas.microsoft.com/office/drawing/2014/main" id="{181937B9-59B6-AECF-7D5F-1E83D9C9C1CD}"/>
              </a:ext>
            </a:extLst>
          </xdr:cNvPr>
          <xdr:cNvSpPr/>
        </xdr:nvSpPr>
        <xdr:spPr>
          <a:xfrm>
            <a:off x="0" y="2265283"/>
            <a:ext cx="7123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22" name="TEXTO AZUL" hidden="1">
            <a:extLst>
              <a:ext uri="{FF2B5EF4-FFF2-40B4-BE49-F238E27FC236}">
                <a16:creationId xmlns:a16="http://schemas.microsoft.com/office/drawing/2014/main" id="{79031992-DB82-4BA7-ED42-2A4BEC87B581}"/>
              </a:ext>
            </a:extLst>
          </xdr:cNvPr>
          <xdr:cNvSpPr/>
        </xdr:nvSpPr>
        <xdr:spPr>
          <a:xfrm>
            <a:off x="0" y="2543406"/>
            <a:ext cx="7123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23" name="TEXTO OTRO COLOR" hidden="1">
            <a:extLst>
              <a:ext uri="{FF2B5EF4-FFF2-40B4-BE49-F238E27FC236}">
                <a16:creationId xmlns:a16="http://schemas.microsoft.com/office/drawing/2014/main" id="{1E7AD8CB-7174-ED48-A2C5-8225ECA425D5}"/>
              </a:ext>
            </a:extLst>
          </xdr:cNvPr>
          <xdr:cNvSpPr/>
        </xdr:nvSpPr>
        <xdr:spPr>
          <a:xfrm>
            <a:off x="0" y="2799503"/>
            <a:ext cx="7123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24" name="INSERTAR IMAGENES" hidden="1">
            <a:extLst>
              <a:ext uri="{FF2B5EF4-FFF2-40B4-BE49-F238E27FC236}">
                <a16:creationId xmlns:a16="http://schemas.microsoft.com/office/drawing/2014/main" id="{228967D7-1D07-B47D-C543-FF9323A03E0F}"/>
              </a:ext>
            </a:extLst>
          </xdr:cNvPr>
          <xdr:cNvSpPr/>
        </xdr:nvSpPr>
        <xdr:spPr>
          <a:xfrm>
            <a:off x="0" y="3077000"/>
            <a:ext cx="712304" cy="4237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25" name="LISTA DESPLEGABLE" hidden="1">
            <a:extLst>
              <a:ext uri="{FF2B5EF4-FFF2-40B4-BE49-F238E27FC236}">
                <a16:creationId xmlns:a16="http://schemas.microsoft.com/office/drawing/2014/main" id="{0890E43B-02BF-4108-64A1-9CCEFDA243D4}"/>
              </a:ext>
            </a:extLst>
          </xdr:cNvPr>
          <xdr:cNvSpPr/>
        </xdr:nvSpPr>
        <xdr:spPr>
          <a:xfrm>
            <a:off x="0" y="3621139"/>
            <a:ext cx="712304" cy="44544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_Desactivar" textlink="">
        <xdr:nvSpPr>
          <xdr:cNvPr id="26" name="ACTIVAR VARIABLES" hidden="1">
            <a:extLst>
              <a:ext uri="{FF2B5EF4-FFF2-40B4-BE49-F238E27FC236}">
                <a16:creationId xmlns:a16="http://schemas.microsoft.com/office/drawing/2014/main" id="{AF09B28E-D128-4B06-379C-78A399665B90}"/>
              </a:ext>
            </a:extLst>
          </xdr:cNvPr>
          <xdr:cNvSpPr/>
        </xdr:nvSpPr>
        <xdr:spPr>
          <a:xfrm>
            <a:off x="0" y="4121277"/>
            <a:ext cx="712304" cy="1950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_Desactivar" textlink="">
        <xdr:nvSpPr>
          <xdr:cNvPr id="27" name="DESACTIVAR VARIABLES" hidden="1">
            <a:extLst>
              <a:ext uri="{FF2B5EF4-FFF2-40B4-BE49-F238E27FC236}">
                <a16:creationId xmlns:a16="http://schemas.microsoft.com/office/drawing/2014/main" id="{674E2031-C28B-1C47-8231-64D3564C9C50}"/>
              </a:ext>
            </a:extLst>
          </xdr:cNvPr>
          <xdr:cNvSpPr/>
        </xdr:nvSpPr>
        <xdr:spPr>
          <a:xfrm>
            <a:off x="0" y="4381490"/>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0</xdr:col>
      <xdr:colOff>0</xdr:colOff>
      <xdr:row>0</xdr:row>
      <xdr:rowOff>0</xdr:rowOff>
    </xdr:from>
    <xdr:to>
      <xdr:col>0</xdr:col>
      <xdr:colOff>179232</xdr:colOff>
      <xdr:row>1</xdr:row>
      <xdr:rowOff>172542</xdr:rowOff>
    </xdr:to>
    <xdr:sp macro="[0]!Celdas_Menu_Especial_Activar_Desactivar" textlink="$A$1">
      <xdr:nvSpPr>
        <xdr:cNvPr id="30" name="MENU_LATERAL">
          <a:extLst>
            <a:ext uri="{FF2B5EF4-FFF2-40B4-BE49-F238E27FC236}">
              <a16:creationId xmlns:a16="http://schemas.microsoft.com/office/drawing/2014/main" id="{A87EDDAC-36FE-437C-BBDF-AAB5141A1C28}"/>
            </a:ext>
          </a:extLst>
        </xdr:cNvPr>
        <xdr:cNvSpPr/>
      </xdr:nvSpPr>
      <xdr:spPr>
        <a:xfrm>
          <a:off x="0" y="0"/>
          <a:ext cx="180281" cy="178183"/>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BACEA2F-C662-4435-9F58-286227D91A41}" type="TxLink">
            <a:rPr lang="en-US" sz="1100" b="0" i="0" u="none" strike="noStrike">
              <a:solidFill>
                <a:srgbClr val="FFFFFF"/>
              </a:solidFill>
              <a:latin typeface="Calibri"/>
              <a:ea typeface="Calibri"/>
              <a:cs typeface="Calibri"/>
            </a:rPr>
            <a:pPr algn="ctr"/>
            <a:t>✔</a:t>
          </a:fld>
          <a:endParaRPr lang="es-ES" sz="1000">
            <a:solidFill>
              <a:srgbClr val="FFFFFF"/>
            </a:solidFill>
          </a:endParaRPr>
        </a:p>
      </xdr:txBody>
    </xdr:sp>
    <xdr:clientData/>
  </xdr:twoCellAnchor>
  <xdr:twoCellAnchor>
    <xdr:from>
      <xdr:col>4</xdr:col>
      <xdr:colOff>37798</xdr:colOff>
      <xdr:row>4</xdr:row>
      <xdr:rowOff>15119</xdr:rowOff>
    </xdr:from>
    <xdr:to>
      <xdr:col>5</xdr:col>
      <xdr:colOff>370417</xdr:colOff>
      <xdr:row>7</xdr:row>
      <xdr:rowOff>60477</xdr:rowOff>
    </xdr:to>
    <xdr:sp macro="[0]!H5P" textlink="">
      <xdr:nvSpPr>
        <xdr:cNvPr id="44" name="Rectángulo 43">
          <a:extLst>
            <a:ext uri="{FF2B5EF4-FFF2-40B4-BE49-F238E27FC236}">
              <a16:creationId xmlns:a16="http://schemas.microsoft.com/office/drawing/2014/main" id="{F461B0F6-B810-E8F8-3FD7-36CA34499750}"/>
            </a:ext>
          </a:extLst>
        </xdr:cNvPr>
        <xdr:cNvSpPr/>
      </xdr:nvSpPr>
      <xdr:spPr>
        <a:xfrm>
          <a:off x="1232202" y="498929"/>
          <a:ext cx="740834" cy="61988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24</xdr:col>
      <xdr:colOff>59873</xdr:colOff>
      <xdr:row>1</xdr:row>
      <xdr:rowOff>21772</xdr:rowOff>
    </xdr:from>
    <xdr:to>
      <xdr:col>24</xdr:col>
      <xdr:colOff>702130</xdr:colOff>
      <xdr:row>1</xdr:row>
      <xdr:rowOff>288472</xdr:rowOff>
    </xdr:to>
    <xdr:sp macro="[0]!Limpiar_Datos_Variables" textlink="">
      <xdr:nvSpPr>
        <xdr:cNvPr id="19" name="BORRAR VARIABLES">
          <a:extLst>
            <a:ext uri="{FF2B5EF4-FFF2-40B4-BE49-F238E27FC236}">
              <a16:creationId xmlns:a16="http://schemas.microsoft.com/office/drawing/2014/main" id="{00000000-0008-0000-0300-000013000000}"/>
            </a:ext>
          </a:extLst>
        </xdr:cNvPr>
        <xdr:cNvSpPr/>
      </xdr:nvSpPr>
      <xdr:spPr>
        <a:xfrm>
          <a:off x="8545287" y="43543"/>
          <a:ext cx="642257" cy="26670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6" name="G Menu SUPERIOR">
          <a:extLst>
            <a:ext uri="{FF2B5EF4-FFF2-40B4-BE49-F238E27FC236}">
              <a16:creationId xmlns:a16="http://schemas.microsoft.com/office/drawing/2014/main" id="{00000000-0008-0000-0300-00001A000000}"/>
            </a:ext>
          </a:extLst>
        </xdr:cNvPr>
        <xdr:cNvGrpSpPr/>
      </xdr:nvGrpSpPr>
      <xdr:grpSpPr>
        <a:xfrm>
          <a:off x="4042998" y="16409"/>
          <a:ext cx="4807945" cy="397080"/>
          <a:chOff x="4330212" y="29308"/>
          <a:chExt cx="4522770" cy="344366"/>
        </a:xfrm>
      </xdr:grpSpPr>
      <xdr:sp macro="[0]!IR_DATOS_GENERALES" textlink="">
        <xdr:nvSpPr>
          <xdr:cNvPr id="20" name="DATOS GENERALES">
            <a:extLst>
              <a:ext uri="{FF2B5EF4-FFF2-40B4-BE49-F238E27FC236}">
                <a16:creationId xmlns:a16="http://schemas.microsoft.com/office/drawing/2014/main" id="{00000000-0008-0000-0300-000014000000}"/>
              </a:ext>
            </a:extLst>
          </xdr:cNvPr>
          <xdr:cNvSpPr/>
        </xdr:nvSpPr>
        <xdr:spPr>
          <a:xfrm>
            <a:off x="433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300-000015000000}"/>
              </a:ext>
            </a:extLst>
          </xdr:cNvPr>
          <xdr:cNvSpPr/>
        </xdr:nvSpPr>
        <xdr:spPr>
          <a:xfrm>
            <a:off x="5092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300-000016000000}"/>
              </a:ext>
            </a:extLst>
          </xdr:cNvPr>
          <xdr:cNvSpPr/>
        </xdr:nvSpPr>
        <xdr:spPr>
          <a:xfrm>
            <a:off x="5854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300-000017000000}"/>
              </a:ext>
            </a:extLst>
          </xdr:cNvPr>
          <xdr:cNvSpPr/>
        </xdr:nvSpPr>
        <xdr:spPr>
          <a:xfrm>
            <a:off x="6616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300-000018000000}"/>
              </a:ext>
            </a:extLst>
          </xdr:cNvPr>
          <xdr:cNvSpPr/>
        </xdr:nvSpPr>
        <xdr:spPr>
          <a:xfrm>
            <a:off x="7378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300-000019000000}"/>
              </a:ext>
            </a:extLst>
          </xdr:cNvPr>
          <xdr:cNvSpPr/>
        </xdr:nvSpPr>
        <xdr:spPr>
          <a:xfrm>
            <a:off x="814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304800</xdr:colOff>
      <xdr:row>5</xdr:row>
      <xdr:rowOff>22225</xdr:rowOff>
    </xdr:to>
    <xdr:grpSp>
      <xdr:nvGrpSpPr>
        <xdr:cNvPr id="34" name="G Pregunta">
          <a:extLst>
            <a:ext uri="{FF2B5EF4-FFF2-40B4-BE49-F238E27FC236}">
              <a16:creationId xmlns:a16="http://schemas.microsoft.com/office/drawing/2014/main" id="{00000000-0008-0000-0300-000022000000}"/>
            </a:ext>
          </a:extLst>
        </xdr:cNvPr>
        <xdr:cNvGrpSpPr/>
      </xdr:nvGrpSpPr>
      <xdr:grpSpPr>
        <a:xfrm>
          <a:off x="4042998" y="488967"/>
          <a:ext cx="711724" cy="271630"/>
          <a:chOff x="4336761" y="451473"/>
          <a:chExt cx="687245" cy="209838"/>
        </a:xfrm>
      </xdr:grpSpPr>
      <xdr:sp macro="[0]!Elegir_Pregunta" textlink="">
        <xdr:nvSpPr>
          <xdr:cNvPr id="37" name="Pregunta">
            <a:extLst>
              <a:ext uri="{FF2B5EF4-FFF2-40B4-BE49-F238E27FC236}">
                <a16:creationId xmlns:a16="http://schemas.microsoft.com/office/drawing/2014/main" id="{00000000-0008-0000-0300-000025000000}"/>
              </a:ext>
            </a:extLst>
          </xdr:cNvPr>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78" name="Contador 1" descr="Para consultar los datos de cada pregunta."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4717760" y="451473"/>
                <a:ext cx="87169" cy="209838"/>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79" name="Box PREGUNTA"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4785883" y="464134"/>
                <a:ext cx="238123"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114300</xdr:colOff>
      <xdr:row>5</xdr:row>
      <xdr:rowOff>22225</xdr:rowOff>
    </xdr:to>
    <xdr:grpSp>
      <xdr:nvGrpSpPr>
        <xdr:cNvPr id="40" name="G Pregunta Inicial">
          <a:extLst>
            <a:ext uri="{FF2B5EF4-FFF2-40B4-BE49-F238E27FC236}">
              <a16:creationId xmlns:a16="http://schemas.microsoft.com/office/drawing/2014/main" id="{00000000-0008-0000-0300-000028000000}"/>
            </a:ext>
          </a:extLst>
        </xdr:cNvPr>
        <xdr:cNvGrpSpPr/>
      </xdr:nvGrpSpPr>
      <xdr:grpSpPr>
        <a:xfrm>
          <a:off x="2415297" y="488967"/>
          <a:ext cx="521225" cy="271630"/>
          <a:chOff x="2806989" y="441902"/>
          <a:chExt cx="496779" cy="209839"/>
        </a:xfrm>
      </xdr:grpSpPr>
      <xdr:sp macro="[0]!Elegir_N_Inicial" textlink="">
        <xdr:nvSpPr>
          <xdr:cNvPr id="43" name="NADA">
            <a:extLst>
              <a:ext uri="{FF2B5EF4-FFF2-40B4-BE49-F238E27FC236}">
                <a16:creationId xmlns:a16="http://schemas.microsoft.com/office/drawing/2014/main" id="{00000000-0008-0000-0300-00002B000000}"/>
              </a:ext>
            </a:extLst>
          </xdr:cNvPr>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80" name="Contador 10" descr="Para consultar los datos de cada pregunta."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3130838"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81" name="Contador 100" descr="Para consultar los datos de cada pregunta."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3218044" y="441902"/>
                <a:ext cx="85724" cy="209839"/>
              </a:xfrm>
              <a:prstGeom prst="rect">
                <a:avLst/>
              </a:prstGeom>
              <a:noFill/>
              <a:ln w="9525">
                <a:miter lim="800000"/>
                <a:headEnd/>
                <a:tailEnd/>
              </a:ln>
            </xdr:spPr>
          </xdr:sp>
        </mc:Choice>
        <mc:Fallback/>
      </mc:AlternateContent>
    </xdr:grpSp>
    <xdr:clientData/>
  </xdr:twoCellAnchor>
  <xdr:twoCellAnchor>
    <xdr:from>
      <xdr:col>1</xdr:col>
      <xdr:colOff>28946</xdr:colOff>
      <xdr:row>7</xdr:row>
      <xdr:rowOff>8582</xdr:rowOff>
    </xdr:from>
    <xdr:to>
      <xdr:col>23</xdr:col>
      <xdr:colOff>70997</xdr:colOff>
      <xdr:row>35</xdr:row>
      <xdr:rowOff>21276</xdr:rowOff>
    </xdr:to>
    <xdr:grpSp>
      <xdr:nvGrpSpPr>
        <xdr:cNvPr id="29" name="G IMAGENES">
          <a:extLst>
            <a:ext uri="{FF2B5EF4-FFF2-40B4-BE49-F238E27FC236}">
              <a16:creationId xmlns:a16="http://schemas.microsoft.com/office/drawing/2014/main" id="{00000000-0008-0000-0300-00001D000000}"/>
            </a:ext>
          </a:extLst>
        </xdr:cNvPr>
        <xdr:cNvGrpSpPr/>
      </xdr:nvGrpSpPr>
      <xdr:grpSpPr>
        <a:xfrm>
          <a:off x="219282" y="1071838"/>
          <a:ext cx="8777813" cy="4561066"/>
          <a:chOff x="659124" y="235290"/>
          <a:chExt cx="8410152" cy="4404419"/>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659124" y="878534"/>
            <a:ext cx="2108082" cy="343414"/>
          </a:xfrm>
          <a:prstGeom prst="rect">
            <a:avLst/>
          </a:prstGeom>
        </xdr:spPr>
      </xdr:pic>
      <xdr:pic macro="[0]!MENU_AYUDA">
        <xdr:nvPicPr>
          <xdr:cNvPr id="3" name="FTP">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3"/>
          <a:srcRect l="8903" r="-34835" b="9685"/>
          <a:stretch/>
        </xdr:blipFill>
        <xdr:spPr>
          <a:xfrm>
            <a:off x="831651" y="4041423"/>
            <a:ext cx="736057" cy="521552"/>
          </a:xfrm>
          <a:prstGeom prst="rect">
            <a:avLst/>
          </a:prstGeom>
        </xdr:spPr>
      </xdr:pic>
      <xdr:pic>
        <xdr:nvPicPr>
          <xdr:cNvPr id="31" name="UCA">
            <a:hlinkClick xmlns:r="http://schemas.openxmlformats.org/officeDocument/2006/relationships" r:id="rId4"/>
            <a:extLst>
              <a:ext uri="{FF2B5EF4-FFF2-40B4-BE49-F238E27FC236}">
                <a16:creationId xmlns:a16="http://schemas.microsoft.com/office/drawing/2014/main" id="{00000000-0008-0000-0300-00001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48483" y="3899397"/>
            <a:ext cx="1920793" cy="740312"/>
          </a:xfrm>
          <a:prstGeom prst="rect">
            <a:avLst/>
          </a:prstGeom>
          <a:ln w="25400">
            <a:solidFill>
              <a:srgbClr val="E87B00"/>
            </a:solidFill>
          </a:ln>
        </xdr:spPr>
      </xdr:pic>
      <xdr:pic macro="[0]!Ir_INICIO">
        <xdr:nvPicPr>
          <xdr:cNvPr id="39" name="Casa_F_Gris" descr="HOME" title="HOME">
            <a:extLst>
              <a:ext uri="{FF2B5EF4-FFF2-40B4-BE49-F238E27FC236}">
                <a16:creationId xmlns:a16="http://schemas.microsoft.com/office/drawing/2014/main" id="{00000000-0008-0000-0300-000027000000}"/>
              </a:ext>
            </a:extLst>
          </xdr:cNvPr>
          <xdr:cNvPicPr>
            <a:picLocks noChangeAspect="1"/>
          </xdr:cNvPicPr>
        </xdr:nvPicPr>
        <xdr:blipFill>
          <a:blip xmlns:r="http://schemas.openxmlformats.org/officeDocument/2006/relationships" r:embed="rId6"/>
          <a:stretch>
            <a:fillRect/>
          </a:stretch>
        </xdr:blipFill>
        <xdr:spPr>
          <a:xfrm>
            <a:off x="796852" y="588395"/>
            <a:ext cx="297991" cy="251715"/>
          </a:xfrm>
          <a:prstGeom prst="rect">
            <a:avLst/>
          </a:prstGeom>
        </xdr:spPr>
      </xdr:pic>
      <xdr:pic macro="[0]!Graba_Archivo">
        <xdr:nvPicPr>
          <xdr:cNvPr id="41" name="Disquete">
            <a:extLst>
              <a:ext uri="{FF2B5EF4-FFF2-40B4-BE49-F238E27FC236}">
                <a16:creationId xmlns:a16="http://schemas.microsoft.com/office/drawing/2014/main" id="{00000000-0008-0000-0300-000029000000}"/>
              </a:ext>
            </a:extLst>
          </xdr:cNvPr>
          <xdr:cNvPicPr>
            <a:picLocks noChangeAspect="1"/>
          </xdr:cNvPicPr>
        </xdr:nvPicPr>
        <xdr:blipFill>
          <a:blip xmlns:r="http://schemas.openxmlformats.org/officeDocument/2006/relationships" r:embed="rId7"/>
          <a:stretch>
            <a:fillRect/>
          </a:stretch>
        </xdr:blipFill>
        <xdr:spPr>
          <a:xfrm>
            <a:off x="832430" y="235290"/>
            <a:ext cx="283706" cy="264886"/>
          </a:xfrm>
          <a:prstGeom prst="rect">
            <a:avLst/>
          </a:prstGeom>
        </xdr:spPr>
      </xdr:pic>
      <xdr:pic macro="[0]!Z_Celda">
        <xdr:nvPicPr>
          <xdr:cNvPr id="45" name="ZOOM">
            <a:extLst>
              <a:ext uri="{FF2B5EF4-FFF2-40B4-BE49-F238E27FC236}">
                <a16:creationId xmlns:a16="http://schemas.microsoft.com/office/drawing/2014/main" id="{00000000-0008-0000-0300-00002D000000}"/>
              </a:ext>
            </a:extLst>
          </xdr:cNvPr>
          <xdr:cNvPicPr>
            <a:picLocks noChangeAspect="1"/>
          </xdr:cNvPicPr>
        </xdr:nvPicPr>
        <xdr:blipFill>
          <a:blip xmlns:r="http://schemas.openxmlformats.org/officeDocument/2006/relationships" r:embed="rId8"/>
          <a:stretch>
            <a:fillRect/>
          </a:stretch>
        </xdr:blipFill>
        <xdr:spPr>
          <a:xfrm>
            <a:off x="1739325" y="4138026"/>
            <a:ext cx="476515" cy="459082"/>
          </a:xfrm>
          <a:prstGeom prst="rect">
            <a:avLst/>
          </a:prstGeom>
        </xdr:spPr>
      </xdr:pic>
    </xdr:grpSp>
    <xdr:clientData/>
  </xdr:twoCellAnchor>
  <xdr:twoCellAnchor editAs="oneCell">
    <xdr:from>
      <xdr:col>27</xdr:col>
      <xdr:colOff>9282</xdr:colOff>
      <xdr:row>0</xdr:row>
      <xdr:rowOff>11372</xdr:rowOff>
    </xdr:from>
    <xdr:to>
      <xdr:col>28</xdr:col>
      <xdr:colOff>667</xdr:colOff>
      <xdr:row>1</xdr:row>
      <xdr:rowOff>170743</xdr:rowOff>
    </xdr:to>
    <xdr:sp macro="[0]!Celdas_Formulas_Activar_Desactivar" textlink="$Z$2">
      <xdr:nvSpPr>
        <xdr:cNvPr id="48" name="VARIABLES">
          <a:extLst>
            <a:ext uri="{FF2B5EF4-FFF2-40B4-BE49-F238E27FC236}">
              <a16:creationId xmlns:a16="http://schemas.microsoft.com/office/drawing/2014/main" id="{00000000-0008-0000-0300-000030000000}"/>
            </a:ext>
          </a:extLst>
        </xdr:cNvPr>
        <xdr:cNvSpPr/>
      </xdr:nvSpPr>
      <xdr:spPr>
        <a:xfrm>
          <a:off x="9139443" y="11372"/>
          <a:ext cx="180000" cy="173536"/>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7BD0486-572A-4705-AD7B-65013CA5D9CA}" type="TxLink">
            <a:rPr lang="en-US" sz="800" b="1" i="0" u="none" strike="noStrike">
              <a:solidFill>
                <a:srgbClr val="FFFFFF"/>
              </a:solidFill>
              <a:latin typeface="Calibri"/>
              <a:ea typeface="Calibri"/>
              <a:cs typeface="Calibri"/>
            </a:rPr>
            <a:pPr algn="ctr"/>
            <a:t>✔</a:t>
          </a:fld>
          <a:endParaRPr lang="es-ES" sz="1000">
            <a:solidFill>
              <a:srgbClr val="FFFFFF"/>
            </a:solidFill>
          </a:endParaRPr>
        </a:p>
      </xdr:txBody>
    </xdr:sp>
    <xdr:clientData/>
  </xdr:twoCellAnchor>
  <xdr:twoCellAnchor>
    <xdr:from>
      <xdr:col>0</xdr:col>
      <xdr:colOff>0</xdr:colOff>
      <xdr:row>0</xdr:row>
      <xdr:rowOff>0</xdr:rowOff>
    </xdr:from>
    <xdr:to>
      <xdr:col>0</xdr:col>
      <xdr:colOff>855132</xdr:colOff>
      <xdr:row>35</xdr:row>
      <xdr:rowOff>3</xdr:rowOff>
    </xdr:to>
    <xdr:grpSp>
      <xdr:nvGrpSpPr>
        <xdr:cNvPr id="28" name="G Menu LATERAL" hidden="1">
          <a:extLst>
            <a:ext uri="{FF2B5EF4-FFF2-40B4-BE49-F238E27FC236}">
              <a16:creationId xmlns:a16="http://schemas.microsoft.com/office/drawing/2014/main" id="{0ECD0520-1D07-479E-8AE4-5C0FFCE29AD8}"/>
            </a:ext>
          </a:extLst>
        </xdr:cNvPr>
        <xdr:cNvGrpSpPr/>
      </xdr:nvGrpSpPr>
      <xdr:grpSpPr>
        <a:xfrm>
          <a:off x="0" y="0"/>
          <a:ext cx="190499" cy="5611631"/>
          <a:chOff x="0" y="0"/>
          <a:chExt cx="712770" cy="4581393"/>
        </a:xfrm>
      </xdr:grpSpPr>
      <xdr:sp macro="[0]!Copia_CODIGOS_INFORMACION" textlink="">
        <xdr:nvSpPr>
          <xdr:cNvPr id="30" name="CODIGOS ESPECIALES" hidden="1">
            <a:extLst>
              <a:ext uri="{FF2B5EF4-FFF2-40B4-BE49-F238E27FC236}">
                <a16:creationId xmlns:a16="http://schemas.microsoft.com/office/drawing/2014/main" id="{BEDF7B23-68B8-E8B3-8A62-7A0039E1DC35}"/>
              </a:ext>
            </a:extLst>
          </xdr:cNvPr>
          <xdr:cNvSpPr/>
        </xdr:nvSpPr>
        <xdr:spPr>
          <a:xfrm>
            <a:off x="0" y="0"/>
            <a:ext cx="712770" cy="3395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32" name="FORMULA" hidden="1">
            <a:extLst>
              <a:ext uri="{FF2B5EF4-FFF2-40B4-BE49-F238E27FC236}">
                <a16:creationId xmlns:a16="http://schemas.microsoft.com/office/drawing/2014/main" id="{D99042A7-93D2-D7FD-73B8-6522A9C7145C}"/>
              </a:ext>
            </a:extLst>
          </xdr:cNvPr>
          <xdr:cNvSpPr/>
        </xdr:nvSpPr>
        <xdr:spPr>
          <a:xfrm>
            <a:off x="0" y="40793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33" name="SUPERINDICE" hidden="1">
            <a:extLst>
              <a:ext uri="{FF2B5EF4-FFF2-40B4-BE49-F238E27FC236}">
                <a16:creationId xmlns:a16="http://schemas.microsoft.com/office/drawing/2014/main" id="{5245F689-F978-1870-D121-452D79F5C829}"/>
              </a:ext>
            </a:extLst>
          </xdr:cNvPr>
          <xdr:cNvSpPr/>
        </xdr:nvSpPr>
        <xdr:spPr>
          <a:xfrm>
            <a:off x="0" y="672984"/>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35" name="SUBINDICE" hidden="1">
            <a:extLst>
              <a:ext uri="{FF2B5EF4-FFF2-40B4-BE49-F238E27FC236}">
                <a16:creationId xmlns:a16="http://schemas.microsoft.com/office/drawing/2014/main" id="{60CA9818-8E45-CFD2-855C-35622289B4EA}"/>
              </a:ext>
            </a:extLst>
          </xdr:cNvPr>
          <xdr:cNvSpPr/>
        </xdr:nvSpPr>
        <xdr:spPr>
          <a:xfrm>
            <a:off x="0" y="941472"/>
            <a:ext cx="7123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36" name="SALTO LINEA" hidden="1">
            <a:extLst>
              <a:ext uri="{FF2B5EF4-FFF2-40B4-BE49-F238E27FC236}">
                <a16:creationId xmlns:a16="http://schemas.microsoft.com/office/drawing/2014/main" id="{E62E8AD9-8475-E9F4-E4CA-85FB2F8EAB66}"/>
              </a:ext>
            </a:extLst>
          </xdr:cNvPr>
          <xdr:cNvSpPr/>
        </xdr:nvSpPr>
        <xdr:spPr>
          <a:xfrm>
            <a:off x="0" y="120305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38" name="CONCATENAR" hidden="1">
            <a:extLst>
              <a:ext uri="{FF2B5EF4-FFF2-40B4-BE49-F238E27FC236}">
                <a16:creationId xmlns:a16="http://schemas.microsoft.com/office/drawing/2014/main" id="{3385F62F-7111-0B17-C45A-554570F916E0}"/>
              </a:ext>
            </a:extLst>
          </xdr:cNvPr>
          <xdr:cNvSpPr/>
        </xdr:nvSpPr>
        <xdr:spPr>
          <a:xfrm>
            <a:off x="0" y="1454315"/>
            <a:ext cx="712304" cy="2164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42" name="NEGRITA" hidden="1">
            <a:extLst>
              <a:ext uri="{FF2B5EF4-FFF2-40B4-BE49-F238E27FC236}">
                <a16:creationId xmlns:a16="http://schemas.microsoft.com/office/drawing/2014/main" id="{A57C00C8-531A-3BC3-D087-734CAA8552ED}"/>
              </a:ext>
            </a:extLst>
          </xdr:cNvPr>
          <xdr:cNvSpPr/>
        </xdr:nvSpPr>
        <xdr:spPr>
          <a:xfrm>
            <a:off x="0" y="1723465"/>
            <a:ext cx="712304" cy="21163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44" name="ESPACIOS" hidden="1">
            <a:extLst>
              <a:ext uri="{FF2B5EF4-FFF2-40B4-BE49-F238E27FC236}">
                <a16:creationId xmlns:a16="http://schemas.microsoft.com/office/drawing/2014/main" id="{EEE1D572-C608-E3F4-117A-AA09BC58AE5F}"/>
              </a:ext>
            </a:extLst>
          </xdr:cNvPr>
          <xdr:cNvSpPr/>
        </xdr:nvSpPr>
        <xdr:spPr>
          <a:xfrm>
            <a:off x="0" y="2000215"/>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46" name="TEXTO ROJO" hidden="1">
            <a:extLst>
              <a:ext uri="{FF2B5EF4-FFF2-40B4-BE49-F238E27FC236}">
                <a16:creationId xmlns:a16="http://schemas.microsoft.com/office/drawing/2014/main" id="{36365B4B-912D-7D15-25A9-CEEF71166EB8}"/>
              </a:ext>
            </a:extLst>
          </xdr:cNvPr>
          <xdr:cNvSpPr/>
        </xdr:nvSpPr>
        <xdr:spPr>
          <a:xfrm>
            <a:off x="0" y="2265283"/>
            <a:ext cx="7123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47" name="TEXTO AZUL" hidden="1">
            <a:extLst>
              <a:ext uri="{FF2B5EF4-FFF2-40B4-BE49-F238E27FC236}">
                <a16:creationId xmlns:a16="http://schemas.microsoft.com/office/drawing/2014/main" id="{74126BA9-AFA1-1A68-1212-0BCFBB2184A9}"/>
              </a:ext>
            </a:extLst>
          </xdr:cNvPr>
          <xdr:cNvSpPr/>
        </xdr:nvSpPr>
        <xdr:spPr>
          <a:xfrm>
            <a:off x="0" y="2543406"/>
            <a:ext cx="7123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49" name="TEXTO OTRO COLOR" hidden="1">
            <a:extLst>
              <a:ext uri="{FF2B5EF4-FFF2-40B4-BE49-F238E27FC236}">
                <a16:creationId xmlns:a16="http://schemas.microsoft.com/office/drawing/2014/main" id="{5F003819-5B7B-B83F-6F8C-6EE94CBF8F2A}"/>
              </a:ext>
            </a:extLst>
          </xdr:cNvPr>
          <xdr:cNvSpPr/>
        </xdr:nvSpPr>
        <xdr:spPr>
          <a:xfrm>
            <a:off x="0" y="2799503"/>
            <a:ext cx="7123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50" name="INSERTAR IMAGENES" hidden="1">
            <a:extLst>
              <a:ext uri="{FF2B5EF4-FFF2-40B4-BE49-F238E27FC236}">
                <a16:creationId xmlns:a16="http://schemas.microsoft.com/office/drawing/2014/main" id="{D5C6AB31-D6F6-25FB-165E-6556CBDD0E99}"/>
              </a:ext>
            </a:extLst>
          </xdr:cNvPr>
          <xdr:cNvSpPr/>
        </xdr:nvSpPr>
        <xdr:spPr>
          <a:xfrm>
            <a:off x="0" y="3077000"/>
            <a:ext cx="712304" cy="4237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51" name="LISTA DESPLEGABLE" hidden="1">
            <a:extLst>
              <a:ext uri="{FF2B5EF4-FFF2-40B4-BE49-F238E27FC236}">
                <a16:creationId xmlns:a16="http://schemas.microsoft.com/office/drawing/2014/main" id="{FBCEE551-8A3B-79EB-F39F-1F45C396CF30}"/>
              </a:ext>
            </a:extLst>
          </xdr:cNvPr>
          <xdr:cNvSpPr/>
        </xdr:nvSpPr>
        <xdr:spPr>
          <a:xfrm>
            <a:off x="0" y="3621139"/>
            <a:ext cx="712304" cy="44544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_Desactivar" textlink="">
        <xdr:nvSpPr>
          <xdr:cNvPr id="52" name="ACTIVAR VARIABLES" hidden="1">
            <a:extLst>
              <a:ext uri="{FF2B5EF4-FFF2-40B4-BE49-F238E27FC236}">
                <a16:creationId xmlns:a16="http://schemas.microsoft.com/office/drawing/2014/main" id="{19E830F5-6151-CE83-F3DF-6A7B52436AE0}"/>
              </a:ext>
            </a:extLst>
          </xdr:cNvPr>
          <xdr:cNvSpPr/>
        </xdr:nvSpPr>
        <xdr:spPr>
          <a:xfrm>
            <a:off x="0" y="4121277"/>
            <a:ext cx="712304" cy="1950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_Desactivar" textlink="">
        <xdr:nvSpPr>
          <xdr:cNvPr id="53" name="DESACTIVAR VARIABLES" hidden="1">
            <a:extLst>
              <a:ext uri="{FF2B5EF4-FFF2-40B4-BE49-F238E27FC236}">
                <a16:creationId xmlns:a16="http://schemas.microsoft.com/office/drawing/2014/main" id="{0294F30A-64BE-1540-B79E-8CD348595D85}"/>
              </a:ext>
            </a:extLst>
          </xdr:cNvPr>
          <xdr:cNvSpPr/>
        </xdr:nvSpPr>
        <xdr:spPr>
          <a:xfrm>
            <a:off x="0" y="4381490"/>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0</xdr:col>
      <xdr:colOff>0</xdr:colOff>
      <xdr:row>0</xdr:row>
      <xdr:rowOff>0</xdr:rowOff>
    </xdr:from>
    <xdr:to>
      <xdr:col>0</xdr:col>
      <xdr:colOff>180300</xdr:colOff>
      <xdr:row>1</xdr:row>
      <xdr:rowOff>163665</xdr:rowOff>
    </xdr:to>
    <xdr:sp macro="[0]!Celdas_Menu_Especial_Activar_Desactivar" textlink="$A$1">
      <xdr:nvSpPr>
        <xdr:cNvPr id="4" name="MENU_LATERAL">
          <a:extLst>
            <a:ext uri="{FF2B5EF4-FFF2-40B4-BE49-F238E27FC236}">
              <a16:creationId xmlns:a16="http://schemas.microsoft.com/office/drawing/2014/main" id="{80365210-48B1-4381-B37F-28658BB5C31E}"/>
            </a:ext>
          </a:extLst>
        </xdr:cNvPr>
        <xdr:cNvSpPr/>
      </xdr:nvSpPr>
      <xdr:spPr>
        <a:xfrm>
          <a:off x="0" y="0"/>
          <a:ext cx="180281" cy="175276"/>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A8ADCDA-DC93-4B73-A7FA-E3352CA2E078}" type="TxLink">
            <a:rPr lang="en-US" sz="1100" b="1" i="0" u="none" strike="noStrike">
              <a:solidFill>
                <a:srgbClr val="FFFFFF"/>
              </a:solidFill>
              <a:latin typeface="Calibri"/>
              <a:ea typeface="Calibri"/>
              <a:cs typeface="Calibri"/>
            </a:rPr>
            <a:pPr algn="ctr"/>
            <a:t>✔</a:t>
          </a:fld>
          <a:endParaRPr lang="es-ES" sz="1000">
            <a:solidFill>
              <a:srgbClr val="FFFFFF"/>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2931</xdr:colOff>
      <xdr:row>0</xdr:row>
      <xdr:rowOff>0</xdr:rowOff>
    </xdr:from>
    <xdr:to>
      <xdr:col>7</xdr:col>
      <xdr:colOff>16484</xdr:colOff>
      <xdr:row>1</xdr:row>
      <xdr:rowOff>65844</xdr:rowOff>
    </xdr:to>
    <xdr:grpSp>
      <xdr:nvGrpSpPr>
        <xdr:cNvPr id="40" name="G FTP_MOODLE">
          <a:extLst>
            <a:ext uri="{FF2B5EF4-FFF2-40B4-BE49-F238E27FC236}">
              <a16:creationId xmlns:a16="http://schemas.microsoft.com/office/drawing/2014/main" id="{00000000-0008-0000-0400-000028000000}"/>
            </a:ext>
          </a:extLst>
        </xdr:cNvPr>
        <xdr:cNvGrpSpPr/>
      </xdr:nvGrpSpPr>
      <xdr:grpSpPr>
        <a:xfrm>
          <a:off x="3063026" y="0"/>
          <a:ext cx="3209720" cy="570820"/>
          <a:chOff x="2844102" y="0"/>
          <a:chExt cx="2974468" cy="572030"/>
        </a:xfrm>
      </xdr:grpSpPr>
      <xdr:pic>
        <xdr:nvPicPr>
          <xdr:cNvPr id="9" name="FTP-MOODLE">
            <a:extLst>
              <a:ext uri="{FF2B5EF4-FFF2-40B4-BE49-F238E27FC236}">
                <a16:creationId xmlns:a16="http://schemas.microsoft.com/office/drawing/2014/main" id="{00000000-0008-0000-0400-000009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38" name="LINEA H">
            <a:extLst>
              <a:ext uri="{FF2B5EF4-FFF2-40B4-BE49-F238E27FC236}">
                <a16:creationId xmlns:a16="http://schemas.microsoft.com/office/drawing/2014/main" id="{00000000-0008-0000-0400-000026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a:extLst>
              <a:ext uri="{FF2B5EF4-FFF2-40B4-BE49-F238E27FC236}">
                <a16:creationId xmlns:a16="http://schemas.microsoft.com/office/drawing/2014/main" id="{00000000-0008-0000-0400-000027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929</xdr:colOff>
      <xdr:row>0</xdr:row>
      <xdr:rowOff>0</xdr:rowOff>
    </xdr:from>
    <xdr:to>
      <xdr:col>6</xdr:col>
      <xdr:colOff>52551</xdr:colOff>
      <xdr:row>0</xdr:row>
      <xdr:rowOff>496777</xdr:rowOff>
    </xdr:to>
    <xdr:grpSp>
      <xdr:nvGrpSpPr>
        <xdr:cNvPr id="41" name="Ir a">
          <a:extLst>
            <a:ext uri="{FF2B5EF4-FFF2-40B4-BE49-F238E27FC236}">
              <a16:creationId xmlns:a16="http://schemas.microsoft.com/office/drawing/2014/main" id="{00000000-0008-0000-0400-000029000000}"/>
            </a:ext>
          </a:extLst>
        </xdr:cNvPr>
        <xdr:cNvGrpSpPr/>
      </xdr:nvGrpSpPr>
      <xdr:grpSpPr>
        <a:xfrm>
          <a:off x="2244595" y="0"/>
          <a:ext cx="868051" cy="496777"/>
          <a:chOff x="2090986" y="0"/>
          <a:chExt cx="802736" cy="496777"/>
        </a:xfrm>
      </xdr:grpSpPr>
      <xdr:cxnSp macro="">
        <xdr:nvCxnSpPr>
          <xdr:cNvPr id="35" name="LINEA">
            <a:extLst>
              <a:ext uri="{FF2B5EF4-FFF2-40B4-BE49-F238E27FC236}">
                <a16:creationId xmlns:a16="http://schemas.microsoft.com/office/drawing/2014/main" id="{00000000-0008-0000-0400-000023000000}"/>
              </a:ext>
            </a:extLst>
          </xdr:cNvPr>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36" name="DATOS GENERALES">
            <a:extLst>
              <a:ext uri="{FF2B5EF4-FFF2-40B4-BE49-F238E27FC236}">
                <a16:creationId xmlns:a16="http://schemas.microsoft.com/office/drawing/2014/main" id="{00000000-0008-0000-0400-000024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37" name="FORMULARIO">
            <a:extLst>
              <a:ext uri="{FF2B5EF4-FFF2-40B4-BE49-F238E27FC236}">
                <a16:creationId xmlns:a16="http://schemas.microsoft.com/office/drawing/2014/main" id="{00000000-0008-0000-0400-000025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19938</xdr:rowOff>
    </xdr:from>
    <xdr:to>
      <xdr:col>6</xdr:col>
      <xdr:colOff>1930621</xdr:colOff>
      <xdr:row>0</xdr:row>
      <xdr:rowOff>492582</xdr:rowOff>
    </xdr:to>
    <xdr:grpSp>
      <xdr:nvGrpSpPr>
        <xdr:cNvPr id="5" name="PREGUNTA">
          <a:extLst>
            <a:ext uri="{FF2B5EF4-FFF2-40B4-BE49-F238E27FC236}">
              <a16:creationId xmlns:a16="http://schemas.microsoft.com/office/drawing/2014/main" id="{00000000-0008-0000-0400-000005000000}"/>
            </a:ext>
          </a:extLst>
        </xdr:cNvPr>
        <xdr:cNvGrpSpPr/>
      </xdr:nvGrpSpPr>
      <xdr:grpSpPr>
        <a:xfrm>
          <a:off x="3060095" y="19938"/>
          <a:ext cx="1930621" cy="472644"/>
          <a:chOff x="2837089" y="19938"/>
          <a:chExt cx="1930621" cy="472644"/>
        </a:xfrm>
      </xdr:grpSpPr>
      <xdr:sp macro="[0]!INSERTAR_PREGUNTA" textlink="">
        <xdr:nvSpPr>
          <xdr:cNvPr id="13" name="INSERTAR">
            <a:extLst>
              <a:ext uri="{FF2B5EF4-FFF2-40B4-BE49-F238E27FC236}">
                <a16:creationId xmlns:a16="http://schemas.microsoft.com/office/drawing/2014/main" id="{00000000-0008-0000-0400-00000D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15" name="BORRAR">
            <a:extLst>
              <a:ext uri="{FF2B5EF4-FFF2-40B4-BE49-F238E27FC236}">
                <a16:creationId xmlns:a16="http://schemas.microsoft.com/office/drawing/2014/main" id="{00000000-0008-0000-0400-00000F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2945948</xdr:colOff>
      <xdr:row>1</xdr:row>
      <xdr:rowOff>621846</xdr:rowOff>
    </xdr:to>
    <xdr:grpSp>
      <xdr:nvGrpSpPr>
        <xdr:cNvPr id="6" name="G IMAGENES">
          <a:extLst>
            <a:ext uri="{FF2B5EF4-FFF2-40B4-BE49-F238E27FC236}">
              <a16:creationId xmlns:a16="http://schemas.microsoft.com/office/drawing/2014/main" id="{00000000-0008-0000-0400-000006000000}"/>
            </a:ext>
          </a:extLst>
        </xdr:cNvPr>
        <xdr:cNvGrpSpPr/>
      </xdr:nvGrpSpPr>
      <xdr:grpSpPr>
        <a:xfrm>
          <a:off x="0" y="0"/>
          <a:ext cx="6006043" cy="1126822"/>
          <a:chOff x="0" y="0"/>
          <a:chExt cx="5863319" cy="1122589"/>
        </a:xfrm>
      </xdr:grpSpPr>
      <xdr:pic>
        <xdr:nvPicPr>
          <xdr:cNvPr id="8" name="UCA">
            <a:hlinkClick xmlns:r="http://schemas.openxmlformats.org/officeDocument/2006/relationships" r:id="rId2"/>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3877" cy="321878"/>
          </a:xfrm>
          <a:prstGeom prst="rect">
            <a:avLst/>
          </a:prstGeom>
          <a:ln w="12700">
            <a:solidFill>
              <a:srgbClr val="E87B00"/>
            </a:solidFill>
          </a:ln>
        </xdr:spPr>
      </xdr:pic>
      <xdr:pic macro="[0]!Ir_INICIO">
        <xdr:nvPicPr>
          <xdr:cNvPr id="16" name="Casa_F_Naranja">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4"/>
          <a:stretch>
            <a:fillRect/>
          </a:stretch>
        </xdr:blipFill>
        <xdr:spPr>
          <a:xfrm>
            <a:off x="5523139" y="541565"/>
            <a:ext cx="295072" cy="253616"/>
          </a:xfrm>
          <a:prstGeom prst="rect">
            <a:avLst/>
          </a:prstGeom>
        </xdr:spPr>
      </xdr:pic>
      <xdr:pic macro="[0]!Graba_Archivo">
        <xdr:nvPicPr>
          <xdr:cNvPr id="17" name="Disquete">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5"/>
          <a:stretch>
            <a:fillRect/>
          </a:stretch>
        </xdr:blipFill>
        <xdr:spPr>
          <a:xfrm>
            <a:off x="5216978" y="521153"/>
            <a:ext cx="278145" cy="273016"/>
          </a:xfrm>
          <a:prstGeom prst="rect">
            <a:avLst/>
          </a:prstGeom>
        </xdr:spPr>
      </xdr:pic>
      <xdr:pic macro="[0]!Z_Celda">
        <xdr:nvPicPr>
          <xdr:cNvPr id="18" name="Zoom">
            <a:extLst>
              <a:ext uri="{FF2B5EF4-FFF2-40B4-BE49-F238E27FC236}">
                <a16:creationId xmlns:a16="http://schemas.microsoft.com/office/drawing/2014/main" id="{00000000-0008-0000-0400-000012000000}"/>
              </a:ext>
            </a:extLst>
          </xdr:cNvPr>
          <xdr:cNvPicPr>
            <a:picLocks noChangeAspect="1"/>
          </xdr:cNvPicPr>
        </xdr:nvPicPr>
        <xdr:blipFill>
          <a:blip xmlns:r="http://schemas.openxmlformats.org/officeDocument/2006/relationships" r:embed="rId6"/>
          <a:stretch>
            <a:fillRect/>
          </a:stretch>
        </xdr:blipFill>
        <xdr:spPr>
          <a:xfrm>
            <a:off x="5570765" y="834119"/>
            <a:ext cx="292554" cy="288109"/>
          </a:xfrm>
          <a:prstGeom prst="rect">
            <a:avLst/>
          </a:prstGeom>
        </xdr:spPr>
      </xdr:pic>
      <xdr:grpSp>
        <xdr:nvGrpSpPr>
          <xdr:cNvPr id="4" name="Ordenar">
            <a:extLst>
              <a:ext uri="{FF2B5EF4-FFF2-40B4-BE49-F238E27FC236}">
                <a16:creationId xmlns:a16="http://schemas.microsoft.com/office/drawing/2014/main" id="{00000000-0008-0000-0400-000004000000}"/>
              </a:ext>
            </a:extLst>
          </xdr:cNvPr>
          <xdr:cNvGrpSpPr/>
        </xdr:nvGrpSpPr>
        <xdr:grpSpPr>
          <a:xfrm>
            <a:off x="5210175" y="827314"/>
            <a:ext cx="295275" cy="295275"/>
            <a:chOff x="5129893" y="830035"/>
            <a:chExt cx="295275" cy="295275"/>
          </a:xfrm>
        </xdr:grpSpPr>
        <xdr:pic>
          <xdr:nvPicPr>
            <xdr:cNvPr id="19" name="A-Z">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3" name="Ascendente">
              <a:extLst>
                <a:ext uri="{FF2B5EF4-FFF2-40B4-BE49-F238E27FC236}">
                  <a16:creationId xmlns:a16="http://schemas.microsoft.com/office/drawing/2014/main" id="{00000000-0008-0000-0400-000003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20" name="Descendente">
              <a:extLst>
                <a:ext uri="{FF2B5EF4-FFF2-40B4-BE49-F238E27FC236}">
                  <a16:creationId xmlns:a16="http://schemas.microsoft.com/office/drawing/2014/main" id="{00000000-0008-0000-0400-000014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6.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63659</xdr:colOff>
      <xdr:row>3</xdr:row>
      <xdr:rowOff>1</xdr:rowOff>
    </xdr:to>
    <xdr:sp macro="[0]!Limpiar_Datos_Variables" textlink="">
      <xdr:nvSpPr>
        <xdr:cNvPr id="19" name="BORRAR VARIABLES">
          <a:extLst>
            <a:ext uri="{FF2B5EF4-FFF2-40B4-BE49-F238E27FC236}">
              <a16:creationId xmlns:a16="http://schemas.microsoft.com/office/drawing/2014/main" id="{00000000-0008-0000-0500-000013000000}"/>
            </a:ext>
          </a:extLst>
        </xdr:cNvPr>
        <xdr:cNvSpPr/>
      </xdr:nvSpPr>
      <xdr:spPr>
        <a:xfrm>
          <a:off x="9948333"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44939</xdr:colOff>
      <xdr:row>0</xdr:row>
      <xdr:rowOff>20456</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500-00001C000000}"/>
            </a:ext>
          </a:extLst>
        </xdr:cNvPr>
        <xdr:cNvGrpSpPr/>
      </xdr:nvGrpSpPr>
      <xdr:grpSpPr>
        <a:xfrm>
          <a:off x="4087937" y="20456"/>
          <a:ext cx="4763006" cy="412723"/>
          <a:chOff x="4324350" y="28575"/>
          <a:chExt cx="4522770" cy="342901"/>
        </a:xfrm>
      </xdr:grpSpPr>
      <xdr:sp macro="[0]!IR_DATOS_GENERALES" textlink="">
        <xdr:nvSpPr>
          <xdr:cNvPr id="20" name="DATOS GENERALES">
            <a:extLst>
              <a:ext uri="{FF2B5EF4-FFF2-40B4-BE49-F238E27FC236}">
                <a16:creationId xmlns:a16="http://schemas.microsoft.com/office/drawing/2014/main" id="{00000000-0008-0000-0500-000014000000}"/>
              </a:ext>
            </a:extLst>
          </xdr:cNvPr>
          <xdr:cNvSpPr/>
        </xdr:nvSpPr>
        <xdr:spPr>
          <a:xfrm>
            <a:off x="432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500-000015000000}"/>
              </a:ext>
            </a:extLst>
          </xdr:cNvPr>
          <xdr:cNvSpPr/>
        </xdr:nvSpPr>
        <xdr:spPr>
          <a:xfrm>
            <a:off x="5086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500-000016000000}"/>
              </a:ext>
            </a:extLst>
          </xdr:cNvPr>
          <xdr:cNvSpPr/>
        </xdr:nvSpPr>
        <xdr:spPr>
          <a:xfrm>
            <a:off x="5848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500-000017000000}"/>
              </a:ext>
            </a:extLst>
          </xdr:cNvPr>
          <xdr:cNvSpPr/>
        </xdr:nvSpPr>
        <xdr:spPr>
          <a:xfrm>
            <a:off x="6610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500-000018000000}"/>
              </a:ext>
            </a:extLst>
          </xdr:cNvPr>
          <xdr:cNvSpPr/>
        </xdr:nvSpPr>
        <xdr:spPr>
          <a:xfrm>
            <a:off x="7372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500-000019000000}"/>
              </a:ext>
            </a:extLst>
          </xdr:cNvPr>
          <xdr:cNvSpPr/>
        </xdr:nvSpPr>
        <xdr:spPr>
          <a:xfrm>
            <a:off x="813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6950</xdr:colOff>
      <xdr:row>3</xdr:row>
      <xdr:rowOff>66675</xdr:rowOff>
    </xdr:from>
    <xdr:to>
      <xdr:col>12</xdr:col>
      <xdr:colOff>323850</xdr:colOff>
      <xdr:row>5</xdr:row>
      <xdr:rowOff>9525</xdr:rowOff>
    </xdr:to>
    <xdr:grpSp>
      <xdr:nvGrpSpPr>
        <xdr:cNvPr id="26" name="G Pregunta">
          <a:extLst>
            <a:ext uri="{FF2B5EF4-FFF2-40B4-BE49-F238E27FC236}">
              <a16:creationId xmlns:a16="http://schemas.microsoft.com/office/drawing/2014/main" id="{00000000-0008-0000-0500-00001A000000}"/>
            </a:ext>
          </a:extLst>
        </xdr:cNvPr>
        <xdr:cNvGrpSpPr/>
      </xdr:nvGrpSpPr>
      <xdr:grpSpPr>
        <a:xfrm>
          <a:off x="4049948" y="499853"/>
          <a:ext cx="723824" cy="267734"/>
          <a:chOff x="4336761" y="441933"/>
          <a:chExt cx="706245" cy="209838"/>
        </a:xfrm>
      </xdr:grpSpPr>
      <xdr:sp macro="[0]!Elegir_Pregunta" textlink="">
        <xdr:nvSpPr>
          <xdr:cNvPr id="32" name="Pregunta">
            <a:extLst>
              <a:ext uri="{FF2B5EF4-FFF2-40B4-BE49-F238E27FC236}">
                <a16:creationId xmlns:a16="http://schemas.microsoft.com/office/drawing/2014/main" id="{00000000-0008-0000-0500-000020000000}"/>
              </a:ext>
            </a:extLst>
          </xdr:cNvPr>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3" name="Contador 1" descr="Para consultar los datos de cada pregunta."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4728729" y="441933"/>
                <a:ext cx="85724" cy="209838"/>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4" name="Box PREGUNTA" hidden="1">
                <a:extLst>
                  <a:ext uri="{63B3BB69-23CF-44E3-9099-C40C66FF867C}">
                    <a14:compatExt spid="_x0000_s5124"/>
                  </a:ext>
                  <a:ext uri="{FF2B5EF4-FFF2-40B4-BE49-F238E27FC236}">
                    <a16:creationId xmlns:a16="http://schemas.microsoft.com/office/drawing/2014/main" id="{00000000-0008-0000-0500-000004140000}"/>
                  </a:ext>
                </a:extLst>
              </xdr:cNvPr>
              <xdr:cNvSpPr/>
            </xdr:nvSpPr>
            <xdr:spPr bwMode="auto">
              <a:xfrm>
                <a:off x="4804868" y="454602"/>
                <a:ext cx="238138"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1042</xdr:colOff>
      <xdr:row>3</xdr:row>
      <xdr:rowOff>69021</xdr:rowOff>
    </xdr:from>
    <xdr:to>
      <xdr:col>8</xdr:col>
      <xdr:colOff>138473</xdr:colOff>
      <xdr:row>5</xdr:row>
      <xdr:rowOff>15828</xdr:rowOff>
    </xdr:to>
    <xdr:grpSp>
      <xdr:nvGrpSpPr>
        <xdr:cNvPr id="27" name="G Pregunta Inicial">
          <a:extLst>
            <a:ext uri="{FF2B5EF4-FFF2-40B4-BE49-F238E27FC236}">
              <a16:creationId xmlns:a16="http://schemas.microsoft.com/office/drawing/2014/main" id="{00000000-0008-0000-0500-00001B000000}"/>
            </a:ext>
          </a:extLst>
        </xdr:cNvPr>
        <xdr:cNvGrpSpPr/>
      </xdr:nvGrpSpPr>
      <xdr:grpSpPr>
        <a:xfrm>
          <a:off x="2416339" y="502199"/>
          <a:ext cx="544356" cy="271691"/>
          <a:chOff x="2806989" y="432377"/>
          <a:chExt cx="506209" cy="209839"/>
        </a:xfrm>
      </xdr:grpSpPr>
      <xdr:sp macro="" textlink="">
        <xdr:nvSpPr>
          <xdr:cNvPr id="34" name="NADA">
            <a:extLst>
              <a:ext uri="{FF2B5EF4-FFF2-40B4-BE49-F238E27FC236}">
                <a16:creationId xmlns:a16="http://schemas.microsoft.com/office/drawing/2014/main" id="{00000000-0008-0000-0500-000022000000}"/>
              </a:ext>
            </a:extLst>
          </xdr:cNvPr>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1" name="Contador 10" descr="Para consultar los datos de cada pregunta."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3140364" y="432377"/>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2" name="Contador 100" descr="Para consultar los datos de cada pregunta."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3227459" y="432377"/>
                <a:ext cx="85739" cy="209839"/>
              </a:xfrm>
              <a:prstGeom prst="rect">
                <a:avLst/>
              </a:prstGeom>
              <a:noFill/>
              <a:ln w="9525">
                <a:miter lim="800000"/>
                <a:headEnd/>
                <a:tailEnd/>
              </a:ln>
            </xdr:spPr>
          </xdr:sp>
        </mc:Choice>
        <mc:Fallback/>
      </mc:AlternateContent>
    </xdr:grpSp>
    <xdr:clientData/>
  </xdr:twoCellAnchor>
  <xdr:twoCellAnchor>
    <xdr:from>
      <xdr:col>1</xdr:col>
      <xdr:colOff>56255</xdr:colOff>
      <xdr:row>7</xdr:row>
      <xdr:rowOff>19778</xdr:rowOff>
    </xdr:from>
    <xdr:to>
      <xdr:col>22</xdr:col>
      <xdr:colOff>373476</xdr:colOff>
      <xdr:row>35</xdr:row>
      <xdr:rowOff>46440</xdr:rowOff>
    </xdr:to>
    <xdr:grpSp>
      <xdr:nvGrpSpPr>
        <xdr:cNvPr id="6" name="G IMAGENES">
          <a:extLst>
            <a:ext uri="{FF2B5EF4-FFF2-40B4-BE49-F238E27FC236}">
              <a16:creationId xmlns:a16="http://schemas.microsoft.com/office/drawing/2014/main" id="{00000000-0008-0000-0500-000006000000}"/>
            </a:ext>
          </a:extLst>
        </xdr:cNvPr>
        <xdr:cNvGrpSpPr/>
      </xdr:nvGrpSpPr>
      <xdr:grpSpPr>
        <a:xfrm>
          <a:off x="246591" y="1102724"/>
          <a:ext cx="8646058" cy="4575034"/>
          <a:chOff x="253490" y="1102164"/>
          <a:chExt cx="8591463" cy="4606359"/>
        </a:xfrm>
      </xdr:grpSpPr>
      <xdr:pic>
        <xdr:nvPicPr>
          <xdr:cNvPr id="31" name="UCA">
            <a:hlinkClick xmlns:r="http://schemas.openxmlformats.org/officeDocument/2006/relationships" r:id="rId1"/>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90480" y="4951553"/>
            <a:ext cx="1954473" cy="756970"/>
          </a:xfrm>
          <a:prstGeom prst="rect">
            <a:avLst/>
          </a:prstGeom>
          <a:ln w="25400">
            <a:solidFill>
              <a:srgbClr val="E87B00"/>
            </a:solidFill>
          </a:ln>
        </xdr:spPr>
      </xdr:pic>
      <xdr:pic>
        <xdr:nvPicPr>
          <xdr:cNvPr id="2" name="MOODLE">
            <a:hlinkClick xmlns:r="http://schemas.openxmlformats.org/officeDocument/2006/relationships" r:id="rId3"/>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4"/>
          <a:srcRect l="-29988" t="2" r="-446380" b="5496"/>
          <a:stretch/>
        </xdr:blipFill>
        <xdr:spPr>
          <a:xfrm>
            <a:off x="253490" y="1768143"/>
            <a:ext cx="2162230" cy="358749"/>
          </a:xfrm>
          <a:prstGeom prst="rect">
            <a:avLst/>
          </a:prstGeom>
        </xdr:spPr>
      </xdr:pic>
      <xdr:pic macro="[0]!MENU_AYUDA">
        <xdr:nvPicPr>
          <xdr:cNvPr id="3" name="FTP">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5"/>
          <a:srcRect l="8903" r="-34835" b="9685"/>
          <a:stretch/>
        </xdr:blipFill>
        <xdr:spPr>
          <a:xfrm>
            <a:off x="394004" y="5055725"/>
            <a:ext cx="751491" cy="541858"/>
          </a:xfrm>
          <a:prstGeom prst="rect">
            <a:avLst/>
          </a:prstGeom>
        </xdr:spPr>
      </xdr:pic>
      <xdr:pic macro="[0]!Ir_INICIO">
        <xdr:nvPicPr>
          <xdr:cNvPr id="39" name="Casa_F_Gris" descr="HOME" title="HOME">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6"/>
          <a:stretch>
            <a:fillRect/>
          </a:stretch>
        </xdr:blipFill>
        <xdr:spPr>
          <a:xfrm>
            <a:off x="384615" y="1460837"/>
            <a:ext cx="303907" cy="265167"/>
          </a:xfrm>
          <a:prstGeom prst="rect">
            <a:avLst/>
          </a:prstGeom>
        </xdr:spPr>
      </xdr:pic>
      <xdr:pic macro="[0]!Graba_Archivo">
        <xdr:nvPicPr>
          <xdr:cNvPr id="40" name="Disquete">
            <a:extLst>
              <a:ext uri="{FF2B5EF4-FFF2-40B4-BE49-F238E27FC236}">
                <a16:creationId xmlns:a16="http://schemas.microsoft.com/office/drawing/2014/main" id="{00000000-0008-0000-0500-000028000000}"/>
              </a:ext>
            </a:extLst>
          </xdr:cNvPr>
          <xdr:cNvPicPr>
            <a:picLocks noChangeAspect="1"/>
          </xdr:cNvPicPr>
        </xdr:nvPicPr>
        <xdr:blipFill>
          <a:blip xmlns:r="http://schemas.openxmlformats.org/officeDocument/2006/relationships" r:embed="rId7"/>
          <a:stretch>
            <a:fillRect/>
          </a:stretch>
        </xdr:blipFill>
        <xdr:spPr>
          <a:xfrm>
            <a:off x="392598" y="1102164"/>
            <a:ext cx="289180" cy="273430"/>
          </a:xfrm>
          <a:prstGeom prst="rect">
            <a:avLst/>
          </a:prstGeom>
        </xdr:spPr>
      </xdr:pic>
      <xdr:pic macro="[0]!Z_Celda">
        <xdr:nvPicPr>
          <xdr:cNvPr id="43" name="ZOOM">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8"/>
          <a:stretch>
            <a:fillRect/>
          </a:stretch>
        </xdr:blipFill>
        <xdr:spPr>
          <a:xfrm>
            <a:off x="1245553" y="5104270"/>
            <a:ext cx="492508" cy="472539"/>
          </a:xfrm>
          <a:prstGeom prst="rect">
            <a:avLst/>
          </a:prstGeom>
        </xdr:spPr>
      </xdr:pic>
    </xdr:grpSp>
    <xdr:clientData/>
  </xdr:twoCellAnchor>
  <xdr:twoCellAnchor editAs="oneCell">
    <xdr:from>
      <xdr:col>26</xdr:col>
      <xdr:colOff>802355</xdr:colOff>
      <xdr:row>0</xdr:row>
      <xdr:rowOff>5685</xdr:rowOff>
    </xdr:from>
    <xdr:to>
      <xdr:col>28</xdr:col>
      <xdr:colOff>21390</xdr:colOff>
      <xdr:row>1</xdr:row>
      <xdr:rowOff>163997</xdr:rowOff>
    </xdr:to>
    <xdr:sp macro="[0]!Celdas_Formulas_Activar_Desactivar" textlink="$Z$2">
      <xdr:nvSpPr>
        <xdr:cNvPr id="51" name="VARIABLES">
          <a:extLst>
            <a:ext uri="{FF2B5EF4-FFF2-40B4-BE49-F238E27FC236}">
              <a16:creationId xmlns:a16="http://schemas.microsoft.com/office/drawing/2014/main" id="{00000000-0008-0000-0500-000033000000}"/>
            </a:ext>
          </a:extLst>
        </xdr:cNvPr>
        <xdr:cNvSpPr/>
      </xdr:nvSpPr>
      <xdr:spPr>
        <a:xfrm>
          <a:off x="10922975" y="5685"/>
          <a:ext cx="188035" cy="181867"/>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AC0A5B9-59C6-4989-BA79-5774EE821B6B}" type="TxLink">
            <a:rPr lang="en-US" sz="800" b="1" i="0" u="none" strike="noStrike">
              <a:solidFill>
                <a:srgbClr val="FFFFFF"/>
              </a:solidFill>
              <a:latin typeface="Calibri"/>
              <a:ea typeface="Calibri"/>
              <a:cs typeface="Calibri"/>
            </a:rPr>
            <a:pPr algn="ctr"/>
            <a:t>✔</a:t>
          </a:fld>
          <a:endParaRPr lang="es-ES" sz="1000">
            <a:solidFill>
              <a:schemeClr val="bg1"/>
            </a:solidFill>
          </a:endParaRPr>
        </a:p>
      </xdr:txBody>
    </xdr:sp>
    <xdr:clientData/>
  </xdr:twoCellAnchor>
  <xdr:twoCellAnchor>
    <xdr:from>
      <xdr:col>0</xdr:col>
      <xdr:colOff>0</xdr:colOff>
      <xdr:row>0</xdr:row>
      <xdr:rowOff>0</xdr:rowOff>
    </xdr:from>
    <xdr:to>
      <xdr:col>0</xdr:col>
      <xdr:colOff>855132</xdr:colOff>
      <xdr:row>34</xdr:row>
      <xdr:rowOff>204746</xdr:rowOff>
    </xdr:to>
    <xdr:grpSp>
      <xdr:nvGrpSpPr>
        <xdr:cNvPr id="55" name="G Menu LATERAL" hidden="1">
          <a:extLst>
            <a:ext uri="{FF2B5EF4-FFF2-40B4-BE49-F238E27FC236}">
              <a16:creationId xmlns:a16="http://schemas.microsoft.com/office/drawing/2014/main" id="{7FDC4D85-542C-45A3-8C4E-8B527F250852}"/>
            </a:ext>
          </a:extLst>
        </xdr:cNvPr>
        <xdr:cNvGrpSpPr/>
      </xdr:nvGrpSpPr>
      <xdr:grpSpPr>
        <a:xfrm>
          <a:off x="0" y="0"/>
          <a:ext cx="190499" cy="5586658"/>
          <a:chOff x="0" y="0"/>
          <a:chExt cx="712770" cy="4581393"/>
        </a:xfrm>
      </xdr:grpSpPr>
      <xdr:sp macro="[0]!Copia_CODIGOS_INFORMACION" textlink="">
        <xdr:nvSpPr>
          <xdr:cNvPr id="56" name="CODIGOS ESPECIALES" hidden="1">
            <a:extLst>
              <a:ext uri="{FF2B5EF4-FFF2-40B4-BE49-F238E27FC236}">
                <a16:creationId xmlns:a16="http://schemas.microsoft.com/office/drawing/2014/main" id="{085B85A9-E730-F827-8C41-1AF3BDDDB9EB}"/>
              </a:ext>
            </a:extLst>
          </xdr:cNvPr>
          <xdr:cNvSpPr/>
        </xdr:nvSpPr>
        <xdr:spPr>
          <a:xfrm>
            <a:off x="0" y="0"/>
            <a:ext cx="712770" cy="3395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7" name="FORMULA" hidden="1">
            <a:extLst>
              <a:ext uri="{FF2B5EF4-FFF2-40B4-BE49-F238E27FC236}">
                <a16:creationId xmlns:a16="http://schemas.microsoft.com/office/drawing/2014/main" id="{DD4B7412-0EC0-87E6-90B4-D71D12F52975}"/>
              </a:ext>
            </a:extLst>
          </xdr:cNvPr>
          <xdr:cNvSpPr/>
        </xdr:nvSpPr>
        <xdr:spPr>
          <a:xfrm>
            <a:off x="0" y="40793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58" name="SUPERINDICE" hidden="1">
            <a:extLst>
              <a:ext uri="{FF2B5EF4-FFF2-40B4-BE49-F238E27FC236}">
                <a16:creationId xmlns:a16="http://schemas.microsoft.com/office/drawing/2014/main" id="{AA3DF94A-0606-0790-8002-5839CC18CC51}"/>
              </a:ext>
            </a:extLst>
          </xdr:cNvPr>
          <xdr:cNvSpPr/>
        </xdr:nvSpPr>
        <xdr:spPr>
          <a:xfrm>
            <a:off x="0" y="672984"/>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59" name="SUBINDICE" hidden="1">
            <a:extLst>
              <a:ext uri="{FF2B5EF4-FFF2-40B4-BE49-F238E27FC236}">
                <a16:creationId xmlns:a16="http://schemas.microsoft.com/office/drawing/2014/main" id="{059A3F58-594D-CECB-1948-3DC719E1DD4A}"/>
              </a:ext>
            </a:extLst>
          </xdr:cNvPr>
          <xdr:cNvSpPr/>
        </xdr:nvSpPr>
        <xdr:spPr>
          <a:xfrm>
            <a:off x="0" y="941472"/>
            <a:ext cx="7123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60" name="SALTO LINEA" hidden="1">
            <a:extLst>
              <a:ext uri="{FF2B5EF4-FFF2-40B4-BE49-F238E27FC236}">
                <a16:creationId xmlns:a16="http://schemas.microsoft.com/office/drawing/2014/main" id="{93327DA5-DCCF-7CBA-31AE-9B1260746332}"/>
              </a:ext>
            </a:extLst>
          </xdr:cNvPr>
          <xdr:cNvSpPr/>
        </xdr:nvSpPr>
        <xdr:spPr>
          <a:xfrm>
            <a:off x="0" y="120305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61" name="CONCATENAR" hidden="1">
            <a:extLst>
              <a:ext uri="{FF2B5EF4-FFF2-40B4-BE49-F238E27FC236}">
                <a16:creationId xmlns:a16="http://schemas.microsoft.com/office/drawing/2014/main" id="{DF68E0A5-8896-7A1A-EA9A-8B31D67C19AE}"/>
              </a:ext>
            </a:extLst>
          </xdr:cNvPr>
          <xdr:cNvSpPr/>
        </xdr:nvSpPr>
        <xdr:spPr>
          <a:xfrm>
            <a:off x="0" y="1454315"/>
            <a:ext cx="712304" cy="2164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62" name="NEGRITA" hidden="1">
            <a:extLst>
              <a:ext uri="{FF2B5EF4-FFF2-40B4-BE49-F238E27FC236}">
                <a16:creationId xmlns:a16="http://schemas.microsoft.com/office/drawing/2014/main" id="{DD47FE7F-3BAB-4792-17AD-2E236B8A5950}"/>
              </a:ext>
            </a:extLst>
          </xdr:cNvPr>
          <xdr:cNvSpPr/>
        </xdr:nvSpPr>
        <xdr:spPr>
          <a:xfrm>
            <a:off x="0" y="1723465"/>
            <a:ext cx="712304" cy="21163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63" name="ESPACIOS" hidden="1">
            <a:extLst>
              <a:ext uri="{FF2B5EF4-FFF2-40B4-BE49-F238E27FC236}">
                <a16:creationId xmlns:a16="http://schemas.microsoft.com/office/drawing/2014/main" id="{431F9C0E-AAB3-9FA2-3B7A-648C8C4E8BAB}"/>
              </a:ext>
            </a:extLst>
          </xdr:cNvPr>
          <xdr:cNvSpPr/>
        </xdr:nvSpPr>
        <xdr:spPr>
          <a:xfrm>
            <a:off x="0" y="2000215"/>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5120" name="TEXTO ROJO" hidden="1">
            <a:extLst>
              <a:ext uri="{FF2B5EF4-FFF2-40B4-BE49-F238E27FC236}">
                <a16:creationId xmlns:a16="http://schemas.microsoft.com/office/drawing/2014/main" id="{6052F1D1-92AA-5939-C97A-A6F6DE719B62}"/>
              </a:ext>
            </a:extLst>
          </xdr:cNvPr>
          <xdr:cNvSpPr/>
        </xdr:nvSpPr>
        <xdr:spPr>
          <a:xfrm>
            <a:off x="0" y="2265283"/>
            <a:ext cx="7123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5125" name="TEXTO AZUL" hidden="1">
            <a:extLst>
              <a:ext uri="{FF2B5EF4-FFF2-40B4-BE49-F238E27FC236}">
                <a16:creationId xmlns:a16="http://schemas.microsoft.com/office/drawing/2014/main" id="{F8D11AF9-70AF-D719-DC00-3C14E7DFFD66}"/>
              </a:ext>
            </a:extLst>
          </xdr:cNvPr>
          <xdr:cNvSpPr/>
        </xdr:nvSpPr>
        <xdr:spPr>
          <a:xfrm>
            <a:off x="0" y="2543406"/>
            <a:ext cx="7123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5126" name="TEXTO OTRO COLOR" hidden="1">
            <a:extLst>
              <a:ext uri="{FF2B5EF4-FFF2-40B4-BE49-F238E27FC236}">
                <a16:creationId xmlns:a16="http://schemas.microsoft.com/office/drawing/2014/main" id="{2D3EEA5C-4060-38E4-09A9-4FC10F13F674}"/>
              </a:ext>
            </a:extLst>
          </xdr:cNvPr>
          <xdr:cNvSpPr/>
        </xdr:nvSpPr>
        <xdr:spPr>
          <a:xfrm>
            <a:off x="0" y="2799503"/>
            <a:ext cx="7123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5127" name="INSERTAR IMAGENES" hidden="1">
            <a:extLst>
              <a:ext uri="{FF2B5EF4-FFF2-40B4-BE49-F238E27FC236}">
                <a16:creationId xmlns:a16="http://schemas.microsoft.com/office/drawing/2014/main" id="{B489E523-7F0A-74F9-76BC-68DC2D1428A7}"/>
              </a:ext>
            </a:extLst>
          </xdr:cNvPr>
          <xdr:cNvSpPr/>
        </xdr:nvSpPr>
        <xdr:spPr>
          <a:xfrm>
            <a:off x="0" y="3077000"/>
            <a:ext cx="712304" cy="4237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5128" name="LISTA DESPLEGABLE" hidden="1">
            <a:extLst>
              <a:ext uri="{FF2B5EF4-FFF2-40B4-BE49-F238E27FC236}">
                <a16:creationId xmlns:a16="http://schemas.microsoft.com/office/drawing/2014/main" id="{2E5A8E68-CBAB-92A0-5CF6-31E09DD8423F}"/>
              </a:ext>
            </a:extLst>
          </xdr:cNvPr>
          <xdr:cNvSpPr/>
        </xdr:nvSpPr>
        <xdr:spPr>
          <a:xfrm>
            <a:off x="0" y="3621139"/>
            <a:ext cx="712304" cy="44544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_Desactivar" textlink="">
        <xdr:nvSpPr>
          <xdr:cNvPr id="5129" name="ACTIVAR VARIABLES" hidden="1">
            <a:extLst>
              <a:ext uri="{FF2B5EF4-FFF2-40B4-BE49-F238E27FC236}">
                <a16:creationId xmlns:a16="http://schemas.microsoft.com/office/drawing/2014/main" id="{107C3CBB-C4FB-45A6-8183-9A628EE61D68}"/>
              </a:ext>
            </a:extLst>
          </xdr:cNvPr>
          <xdr:cNvSpPr/>
        </xdr:nvSpPr>
        <xdr:spPr>
          <a:xfrm>
            <a:off x="0" y="4121277"/>
            <a:ext cx="712304" cy="1950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_Desactivar" textlink="">
        <xdr:nvSpPr>
          <xdr:cNvPr id="5130" name="DESACTIVAR VARIABLES" hidden="1">
            <a:extLst>
              <a:ext uri="{FF2B5EF4-FFF2-40B4-BE49-F238E27FC236}">
                <a16:creationId xmlns:a16="http://schemas.microsoft.com/office/drawing/2014/main" id="{20284CA8-3075-90DD-77BE-F7FF1586F469}"/>
              </a:ext>
            </a:extLst>
          </xdr:cNvPr>
          <xdr:cNvSpPr/>
        </xdr:nvSpPr>
        <xdr:spPr>
          <a:xfrm>
            <a:off x="0" y="4381490"/>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0</xdr:col>
      <xdr:colOff>0</xdr:colOff>
      <xdr:row>0</xdr:row>
      <xdr:rowOff>0</xdr:rowOff>
    </xdr:from>
    <xdr:to>
      <xdr:col>0</xdr:col>
      <xdr:colOff>180281</xdr:colOff>
      <xdr:row>1</xdr:row>
      <xdr:rowOff>149876</xdr:rowOff>
    </xdr:to>
    <xdr:sp macro="[0]!Celdas_Menu_Especial_Activar_Desactivar" textlink="$A$1">
      <xdr:nvSpPr>
        <xdr:cNvPr id="54" name="MENU_LATERAL">
          <a:extLst>
            <a:ext uri="{FF2B5EF4-FFF2-40B4-BE49-F238E27FC236}">
              <a16:creationId xmlns:a16="http://schemas.microsoft.com/office/drawing/2014/main" id="{AC7E4E4A-B452-4128-8181-0C4581D4F011}"/>
            </a:ext>
          </a:extLst>
        </xdr:cNvPr>
        <xdr:cNvSpPr/>
      </xdr:nvSpPr>
      <xdr:spPr>
        <a:xfrm>
          <a:off x="0" y="0"/>
          <a:ext cx="180281" cy="175276"/>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A8ADCDA-DC93-4B73-A7FA-E3352CA2E078}" type="TxLink">
            <a:rPr lang="en-US" sz="1100" b="1" i="0" u="none" strike="noStrike">
              <a:solidFill>
                <a:srgbClr val="FFFFFF"/>
              </a:solidFill>
              <a:latin typeface="Calibri"/>
              <a:ea typeface="Calibri"/>
              <a:cs typeface="Calibri"/>
            </a:rPr>
            <a:pPr algn="ctr"/>
            <a:t>✔</a:t>
          </a:fld>
          <a:endParaRPr lang="es-ES" sz="1000">
            <a:solidFill>
              <a:srgbClr val="FFFFFF"/>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14915</xdr:colOff>
      <xdr:row>1</xdr:row>
      <xdr:rowOff>68566</xdr:rowOff>
    </xdr:to>
    <xdr:grpSp>
      <xdr:nvGrpSpPr>
        <xdr:cNvPr id="36" name="G FTP_MOODLE">
          <a:extLst>
            <a:ext uri="{FF2B5EF4-FFF2-40B4-BE49-F238E27FC236}">
              <a16:creationId xmlns:a16="http://schemas.microsoft.com/office/drawing/2014/main" id="{00000000-0008-0000-0600-000024000000}"/>
            </a:ext>
          </a:extLst>
        </xdr:cNvPr>
        <xdr:cNvGrpSpPr/>
      </xdr:nvGrpSpPr>
      <xdr:grpSpPr>
        <a:xfrm>
          <a:off x="2893786" y="0"/>
          <a:ext cx="3211081" cy="573542"/>
          <a:chOff x="2844102" y="0"/>
          <a:chExt cx="2974468" cy="572030"/>
        </a:xfrm>
      </xdr:grpSpPr>
      <xdr:pic>
        <xdr:nvPicPr>
          <xdr:cNvPr id="37" name="FTP-MOODLE">
            <a:extLst>
              <a:ext uri="{FF2B5EF4-FFF2-40B4-BE49-F238E27FC236}">
                <a16:creationId xmlns:a16="http://schemas.microsoft.com/office/drawing/2014/main" id="{00000000-0008-0000-0600-000025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38" name="LINEA H">
            <a:extLst>
              <a:ext uri="{FF2B5EF4-FFF2-40B4-BE49-F238E27FC236}">
                <a16:creationId xmlns:a16="http://schemas.microsoft.com/office/drawing/2014/main" id="{00000000-0008-0000-0600-000026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a:extLst>
              <a:ext uri="{FF2B5EF4-FFF2-40B4-BE49-F238E27FC236}">
                <a16:creationId xmlns:a16="http://schemas.microsoft.com/office/drawing/2014/main" id="{00000000-0008-0000-0600-000027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95164</xdr:colOff>
      <xdr:row>0</xdr:row>
      <xdr:rowOff>496777</xdr:rowOff>
    </xdr:to>
    <xdr:grpSp>
      <xdr:nvGrpSpPr>
        <xdr:cNvPr id="21" name="Ir a">
          <a:extLst>
            <a:ext uri="{FF2B5EF4-FFF2-40B4-BE49-F238E27FC236}">
              <a16:creationId xmlns:a16="http://schemas.microsoft.com/office/drawing/2014/main" id="{00000000-0008-0000-0600-000015000000}"/>
            </a:ext>
          </a:extLst>
        </xdr:cNvPr>
        <xdr:cNvGrpSpPr/>
      </xdr:nvGrpSpPr>
      <xdr:grpSpPr>
        <a:xfrm>
          <a:off x="2134809" y="0"/>
          <a:ext cx="854141" cy="496777"/>
          <a:chOff x="2090986" y="0"/>
          <a:chExt cx="802736" cy="496777"/>
        </a:xfrm>
      </xdr:grpSpPr>
      <xdr:cxnSp macro="">
        <xdr:nvCxnSpPr>
          <xdr:cNvPr id="22" name="LINEA">
            <a:extLst>
              <a:ext uri="{FF2B5EF4-FFF2-40B4-BE49-F238E27FC236}">
                <a16:creationId xmlns:a16="http://schemas.microsoft.com/office/drawing/2014/main" id="{00000000-0008-0000-0600-000016000000}"/>
              </a:ext>
            </a:extLst>
          </xdr:cNvPr>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23" name="DATOS GENERALES">
            <a:extLst>
              <a:ext uri="{FF2B5EF4-FFF2-40B4-BE49-F238E27FC236}">
                <a16:creationId xmlns:a16="http://schemas.microsoft.com/office/drawing/2014/main" id="{00000000-0008-0000-0600-000017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24" name="FORMULARIO">
            <a:extLst>
              <a:ext uri="{FF2B5EF4-FFF2-40B4-BE49-F238E27FC236}">
                <a16:creationId xmlns:a16="http://schemas.microsoft.com/office/drawing/2014/main" id="{00000000-0008-0000-0600-000018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33" name="PREGUNTA">
          <a:extLst>
            <a:ext uri="{FF2B5EF4-FFF2-40B4-BE49-F238E27FC236}">
              <a16:creationId xmlns:a16="http://schemas.microsoft.com/office/drawing/2014/main" id="{00000000-0008-0000-0600-000021000000}"/>
            </a:ext>
          </a:extLst>
        </xdr:cNvPr>
        <xdr:cNvGrpSpPr/>
      </xdr:nvGrpSpPr>
      <xdr:grpSpPr>
        <a:xfrm>
          <a:off x="2893786" y="0"/>
          <a:ext cx="1930621" cy="472644"/>
          <a:chOff x="2837089" y="19938"/>
          <a:chExt cx="1930621" cy="472644"/>
        </a:xfrm>
      </xdr:grpSpPr>
      <xdr:sp macro="[0]!INSERTAR_PREGUNTA" textlink="">
        <xdr:nvSpPr>
          <xdr:cNvPr id="34" name="INSERTAR">
            <a:extLst>
              <a:ext uri="{FF2B5EF4-FFF2-40B4-BE49-F238E27FC236}">
                <a16:creationId xmlns:a16="http://schemas.microsoft.com/office/drawing/2014/main" id="{00000000-0008-0000-0600-000022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35" name="BORRAR">
            <a:extLst>
              <a:ext uri="{FF2B5EF4-FFF2-40B4-BE49-F238E27FC236}">
                <a16:creationId xmlns:a16="http://schemas.microsoft.com/office/drawing/2014/main" id="{00000000-0008-0000-0600-000023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2932340</xdr:colOff>
      <xdr:row>2</xdr:row>
      <xdr:rowOff>0</xdr:rowOff>
    </xdr:to>
    <xdr:grpSp>
      <xdr:nvGrpSpPr>
        <xdr:cNvPr id="2" name="G IMAGENES">
          <a:extLst>
            <a:ext uri="{FF2B5EF4-FFF2-40B4-BE49-F238E27FC236}">
              <a16:creationId xmlns:a16="http://schemas.microsoft.com/office/drawing/2014/main" id="{00000000-0008-0000-0600-000002000000}"/>
            </a:ext>
          </a:extLst>
        </xdr:cNvPr>
        <xdr:cNvGrpSpPr/>
      </xdr:nvGrpSpPr>
      <xdr:grpSpPr>
        <a:xfrm>
          <a:off x="0" y="0"/>
          <a:ext cx="5826126" cy="1139976"/>
          <a:chOff x="0" y="0"/>
          <a:chExt cx="5691869" cy="1132114"/>
        </a:xfrm>
      </xdr:grpSpPr>
      <xdr:pic>
        <xdr:nvPicPr>
          <xdr:cNvPr id="8" name="UCA">
            <a:hlinkClick xmlns:r="http://schemas.openxmlformats.org/officeDocument/2006/relationships" r:id="rId2"/>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7866" cy="321878"/>
          </a:xfrm>
          <a:prstGeom prst="rect">
            <a:avLst/>
          </a:prstGeom>
          <a:ln w="12700">
            <a:solidFill>
              <a:srgbClr val="E87B00"/>
            </a:solidFill>
          </a:ln>
        </xdr:spPr>
      </xdr:pic>
      <xdr:pic macro="[0]!Ir_INICIO">
        <xdr:nvPicPr>
          <xdr:cNvPr id="15" name="Casa_F_Naranja">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4"/>
          <a:stretch>
            <a:fillRect/>
          </a:stretch>
        </xdr:blipFill>
        <xdr:spPr>
          <a:xfrm>
            <a:off x="5372100" y="548368"/>
            <a:ext cx="295072" cy="253616"/>
          </a:xfrm>
          <a:prstGeom prst="rect">
            <a:avLst/>
          </a:prstGeom>
        </xdr:spPr>
      </xdr:pic>
      <xdr:pic macro="[0]!Graba_Archivo">
        <xdr:nvPicPr>
          <xdr:cNvPr id="16" name="Disquete">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5"/>
          <a:stretch>
            <a:fillRect/>
          </a:stretch>
        </xdr:blipFill>
        <xdr:spPr>
          <a:xfrm>
            <a:off x="5045529" y="534761"/>
            <a:ext cx="278145" cy="273016"/>
          </a:xfrm>
          <a:prstGeom prst="rect">
            <a:avLst/>
          </a:prstGeom>
        </xdr:spPr>
      </xdr:pic>
      <xdr:pic macro="[0]!Z_Celda">
        <xdr:nvPicPr>
          <xdr:cNvPr id="17" name="ZOOM">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6"/>
          <a:stretch>
            <a:fillRect/>
          </a:stretch>
        </xdr:blipFill>
        <xdr:spPr>
          <a:xfrm>
            <a:off x="5399315" y="827315"/>
            <a:ext cx="292554" cy="288109"/>
          </a:xfrm>
          <a:prstGeom prst="rect">
            <a:avLst/>
          </a:prstGeom>
        </xdr:spPr>
      </xdr:pic>
      <xdr:grpSp>
        <xdr:nvGrpSpPr>
          <xdr:cNvPr id="18" name="Ordenar">
            <a:extLst>
              <a:ext uri="{FF2B5EF4-FFF2-40B4-BE49-F238E27FC236}">
                <a16:creationId xmlns:a16="http://schemas.microsoft.com/office/drawing/2014/main" id="{00000000-0008-0000-0600-000012000000}"/>
              </a:ext>
            </a:extLst>
          </xdr:cNvPr>
          <xdr:cNvGrpSpPr/>
        </xdr:nvGrpSpPr>
        <xdr:grpSpPr>
          <a:xfrm>
            <a:off x="5045529" y="840071"/>
            <a:ext cx="295275" cy="292043"/>
            <a:chOff x="5129893" y="830035"/>
            <a:chExt cx="295275" cy="295275"/>
          </a:xfrm>
        </xdr:grpSpPr>
        <xdr:pic>
          <xdr:nvPicPr>
            <xdr:cNvPr id="19" name="A-Z">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0" name="Ascendente">
              <a:extLst>
                <a:ext uri="{FF2B5EF4-FFF2-40B4-BE49-F238E27FC236}">
                  <a16:creationId xmlns:a16="http://schemas.microsoft.com/office/drawing/2014/main" id="{00000000-0008-0000-0600-000014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25" name="Descendente">
              <a:extLst>
                <a:ext uri="{FF2B5EF4-FFF2-40B4-BE49-F238E27FC236}">
                  <a16:creationId xmlns:a16="http://schemas.microsoft.com/office/drawing/2014/main" id="{00000000-0008-0000-0600-000019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8.xml><?xml version="1.0" encoding="utf-8"?>
<xdr:wsDr xmlns:xdr="http://schemas.openxmlformats.org/drawingml/2006/spreadsheetDrawing" xmlns:a="http://schemas.openxmlformats.org/drawingml/2006/main">
  <xdr:twoCellAnchor>
    <xdr:from>
      <xdr:col>11</xdr:col>
      <xdr:colOff>0</xdr:colOff>
      <xdr:row>1</xdr:row>
      <xdr:rowOff>0</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700-00001C000000}"/>
            </a:ext>
          </a:extLst>
        </xdr:cNvPr>
        <xdr:cNvGrpSpPr/>
      </xdr:nvGrpSpPr>
      <xdr:grpSpPr>
        <a:xfrm>
          <a:off x="4042998" y="26253"/>
          <a:ext cx="4807945" cy="406926"/>
          <a:chOff x="4308574" y="29766"/>
          <a:chExt cx="4506399" cy="342305"/>
        </a:xfrm>
      </xdr:grpSpPr>
      <xdr:sp macro="[0]!IR_DATOS_GENERALES" textlink="">
        <xdr:nvSpPr>
          <xdr:cNvPr id="20" name="DATOS GENERALES">
            <a:extLst>
              <a:ext uri="{FF2B5EF4-FFF2-40B4-BE49-F238E27FC236}">
                <a16:creationId xmlns:a16="http://schemas.microsoft.com/office/drawing/2014/main" id="{00000000-0008-0000-0700-000014000000}"/>
              </a:ext>
            </a:extLst>
          </xdr:cNvPr>
          <xdr:cNvSpPr/>
        </xdr:nvSpPr>
        <xdr:spPr>
          <a:xfrm>
            <a:off x="4308574"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700-000015000000}"/>
              </a:ext>
            </a:extLst>
          </xdr:cNvPr>
          <xdr:cNvSpPr/>
        </xdr:nvSpPr>
        <xdr:spPr>
          <a:xfrm>
            <a:off x="5067598"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700-000016000000}"/>
              </a:ext>
            </a:extLst>
          </xdr:cNvPr>
          <xdr:cNvSpPr/>
        </xdr:nvSpPr>
        <xdr:spPr>
          <a:xfrm>
            <a:off x="582662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700-000017000000}"/>
              </a:ext>
            </a:extLst>
          </xdr:cNvPr>
          <xdr:cNvSpPr/>
        </xdr:nvSpPr>
        <xdr:spPr>
          <a:xfrm>
            <a:off x="6585645"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700-000018000000}"/>
              </a:ext>
            </a:extLst>
          </xdr:cNvPr>
          <xdr:cNvSpPr/>
        </xdr:nvSpPr>
        <xdr:spPr>
          <a:xfrm>
            <a:off x="7344668"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700-000019000000}"/>
              </a:ext>
            </a:extLst>
          </xdr:cNvPr>
          <xdr:cNvSpPr/>
        </xdr:nvSpPr>
        <xdr:spPr>
          <a:xfrm>
            <a:off x="810369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323850</xdr:colOff>
      <xdr:row>5</xdr:row>
      <xdr:rowOff>19050</xdr:rowOff>
    </xdr:to>
    <xdr:grpSp>
      <xdr:nvGrpSpPr>
        <xdr:cNvPr id="26" name="G Pregunta">
          <a:extLst>
            <a:ext uri="{FF2B5EF4-FFF2-40B4-BE49-F238E27FC236}">
              <a16:creationId xmlns:a16="http://schemas.microsoft.com/office/drawing/2014/main" id="{00000000-0008-0000-0700-00001A000000}"/>
            </a:ext>
          </a:extLst>
        </xdr:cNvPr>
        <xdr:cNvGrpSpPr/>
      </xdr:nvGrpSpPr>
      <xdr:grpSpPr>
        <a:xfrm>
          <a:off x="4042998" y="508657"/>
          <a:ext cx="730774" cy="268455"/>
          <a:chOff x="4336761" y="454602"/>
          <a:chExt cx="706219" cy="206664"/>
        </a:xfrm>
      </xdr:grpSpPr>
      <xdr:sp macro="[0]!Elegir_Pregunta" textlink="">
        <xdr:nvSpPr>
          <xdr:cNvPr id="32" name="Pregunta">
            <a:extLst>
              <a:ext uri="{FF2B5EF4-FFF2-40B4-BE49-F238E27FC236}">
                <a16:creationId xmlns:a16="http://schemas.microsoft.com/office/drawing/2014/main" id="{00000000-0008-0000-0700-000020000000}"/>
              </a:ext>
            </a:extLst>
          </xdr:cNvPr>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71" name="Contador 1" descr="Para consultar los datos de cada pregunta." hidden="1">
                <a:extLst>
                  <a:ext uri="{63B3BB69-23CF-44E3-9099-C40C66FF867C}">
                    <a14:compatExt spid="_x0000_s7171"/>
                  </a:ext>
                  <a:ext uri="{FF2B5EF4-FFF2-40B4-BE49-F238E27FC236}">
                    <a16:creationId xmlns:a16="http://schemas.microsoft.com/office/drawing/2014/main" id="{00000000-0008-0000-0700-0000031C0000}"/>
                  </a:ext>
                </a:extLst>
              </xdr:cNvPr>
              <xdr:cNvSpPr/>
            </xdr:nvSpPr>
            <xdr:spPr bwMode="auto">
              <a:xfrm>
                <a:off x="4719204" y="454602"/>
                <a:ext cx="85724" cy="20666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2" name="Box PREGUNTAS" hidden="1">
                <a:extLst>
                  <a:ext uri="{63B3BB69-23CF-44E3-9099-C40C66FF867C}">
                    <a14:compatExt spid="_x0000_s7172"/>
                  </a:ext>
                  <a:ext uri="{FF2B5EF4-FFF2-40B4-BE49-F238E27FC236}">
                    <a16:creationId xmlns:a16="http://schemas.microsoft.com/office/drawing/2014/main" id="{00000000-0008-0000-0700-0000041C0000}"/>
                  </a:ext>
                </a:extLst>
              </xdr:cNvPr>
              <xdr:cNvSpPr/>
            </xdr:nvSpPr>
            <xdr:spPr bwMode="auto">
              <a:xfrm>
                <a:off x="4804853" y="464127"/>
                <a:ext cx="238127" cy="19713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700-00001B000000}"/>
            </a:ext>
          </a:extLst>
        </xdr:cNvPr>
        <xdr:cNvGrpSpPr/>
      </xdr:nvGrpSpPr>
      <xdr:grpSpPr>
        <a:xfrm>
          <a:off x="2415297" y="499853"/>
          <a:ext cx="521225" cy="267734"/>
          <a:chOff x="2806989" y="441902"/>
          <a:chExt cx="496699" cy="209839"/>
        </a:xfrm>
      </xdr:grpSpPr>
      <xdr:sp macro="" textlink="">
        <xdr:nvSpPr>
          <xdr:cNvPr id="35" name="NADA">
            <a:extLst>
              <a:ext uri="{FF2B5EF4-FFF2-40B4-BE49-F238E27FC236}">
                <a16:creationId xmlns:a16="http://schemas.microsoft.com/office/drawing/2014/main" id="{00000000-0008-0000-0700-000023000000}"/>
              </a:ext>
            </a:extLst>
          </xdr:cNvPr>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69" name="Contador 10" descr="Para consultar los datos de cada pregunta."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3130839"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0" name="Contador 100" descr="Para consultar los datos de cada pregunta."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3217968" y="441902"/>
                <a:ext cx="85720" cy="209839"/>
              </a:xfrm>
              <a:prstGeom prst="rect">
                <a:avLst/>
              </a:prstGeom>
              <a:noFill/>
              <a:ln w="9525">
                <a:miter lim="800000"/>
                <a:headEnd/>
                <a:tailEnd/>
              </a:ln>
            </xdr:spPr>
          </xdr:sp>
        </mc:Choice>
        <mc:Fallback/>
      </mc:AlternateContent>
    </xdr:grpSp>
    <xdr:clientData/>
  </xdr:twoCellAnchor>
  <xdr:twoCellAnchor>
    <xdr:from>
      <xdr:col>1</xdr:col>
      <xdr:colOff>79131</xdr:colOff>
      <xdr:row>6</xdr:row>
      <xdr:rowOff>203517</xdr:rowOff>
    </xdr:from>
    <xdr:to>
      <xdr:col>22</xdr:col>
      <xdr:colOff>358316</xdr:colOff>
      <xdr:row>35</xdr:row>
      <xdr:rowOff>2457</xdr:rowOff>
    </xdr:to>
    <xdr:grpSp>
      <xdr:nvGrpSpPr>
        <xdr:cNvPr id="4" name="G IMAGENES">
          <a:extLst>
            <a:ext uri="{FF2B5EF4-FFF2-40B4-BE49-F238E27FC236}">
              <a16:creationId xmlns:a16="http://schemas.microsoft.com/office/drawing/2014/main" id="{00000000-0008-0000-0700-000004000000}"/>
            </a:ext>
          </a:extLst>
        </xdr:cNvPr>
        <xdr:cNvGrpSpPr/>
      </xdr:nvGrpSpPr>
      <xdr:grpSpPr>
        <a:xfrm>
          <a:off x="269467" y="1037057"/>
          <a:ext cx="8608022" cy="4596718"/>
          <a:chOff x="296731" y="1030402"/>
          <a:chExt cx="8619246" cy="4590123"/>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296731" y="1732353"/>
            <a:ext cx="2342173" cy="372853"/>
          </a:xfrm>
          <a:prstGeom prst="rect">
            <a:avLst/>
          </a:prstGeom>
        </xdr:spPr>
      </xdr:pic>
      <xdr:pic macro="[0]!MENU_AYUDA">
        <xdr:nvPicPr>
          <xdr:cNvPr id="3" name="FTP">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3"/>
          <a:srcRect l="8903" r="-34835" b="9685"/>
          <a:stretch/>
        </xdr:blipFill>
        <xdr:spPr>
          <a:xfrm>
            <a:off x="393629" y="5004748"/>
            <a:ext cx="817045" cy="581849"/>
          </a:xfrm>
          <a:prstGeom prst="rect">
            <a:avLst/>
          </a:prstGeom>
        </xdr:spPr>
      </xdr:pic>
      <xdr:pic macro="[0]!Ir_INICIO">
        <xdr:nvPicPr>
          <xdr:cNvPr id="39" name="Casa_F_Gris" descr="HOME" title="HOME">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4"/>
          <a:stretch>
            <a:fillRect/>
          </a:stretch>
        </xdr:blipFill>
        <xdr:spPr>
          <a:xfrm>
            <a:off x="431270" y="1424076"/>
            <a:ext cx="332781" cy="276238"/>
          </a:xfrm>
          <a:prstGeom prst="rect">
            <a:avLst/>
          </a:prstGeom>
        </xdr:spPr>
      </xdr:pic>
      <xdr:pic macro="[0]!Graba_Archivo">
        <xdr:nvPicPr>
          <xdr:cNvPr id="40" name="Disquete">
            <a:extLst>
              <a:ext uri="{FF2B5EF4-FFF2-40B4-BE49-F238E27FC236}">
                <a16:creationId xmlns:a16="http://schemas.microsoft.com/office/drawing/2014/main" id="{00000000-0008-0000-0700-000028000000}"/>
              </a:ext>
            </a:extLst>
          </xdr:cNvPr>
          <xdr:cNvPicPr>
            <a:picLocks noChangeAspect="1"/>
          </xdr:cNvPicPr>
        </xdr:nvPicPr>
        <xdr:blipFill>
          <a:blip xmlns:r="http://schemas.openxmlformats.org/officeDocument/2006/relationships" r:embed="rId5"/>
          <a:stretch>
            <a:fillRect/>
          </a:stretch>
        </xdr:blipFill>
        <xdr:spPr>
          <a:xfrm>
            <a:off x="445754" y="1030402"/>
            <a:ext cx="316766" cy="296276"/>
          </a:xfrm>
          <a:prstGeom prst="rect">
            <a:avLst/>
          </a:prstGeom>
        </xdr:spPr>
      </xdr:pic>
      <xdr:pic macro="[0]!Z_Celda">
        <xdr:nvPicPr>
          <xdr:cNvPr id="41" name="ZOOM">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6"/>
          <a:stretch>
            <a:fillRect/>
          </a:stretch>
        </xdr:blipFill>
        <xdr:spPr>
          <a:xfrm>
            <a:off x="1263653" y="5062816"/>
            <a:ext cx="535398" cy="507107"/>
          </a:xfrm>
          <a:prstGeom prst="rect">
            <a:avLst/>
          </a:prstGeom>
        </xdr:spPr>
      </xdr:pic>
      <xdr:pic>
        <xdr:nvPicPr>
          <xdr:cNvPr id="34" name="UCA">
            <a:hlinkClick xmlns:r="http://schemas.openxmlformats.org/officeDocument/2006/relationships" r:id="rId7"/>
            <a:extLst>
              <a:ext uri="{FF2B5EF4-FFF2-40B4-BE49-F238E27FC236}">
                <a16:creationId xmlns:a16="http://schemas.microsoft.com/office/drawing/2014/main" id="{00000000-0008-0000-0700-000022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743386" y="4772886"/>
            <a:ext cx="2172591" cy="847639"/>
          </a:xfrm>
          <a:prstGeom prst="rect">
            <a:avLst/>
          </a:prstGeom>
          <a:ln w="25400">
            <a:solidFill>
              <a:srgbClr val="E87B00"/>
            </a:solidFill>
          </a:ln>
        </xdr:spPr>
      </xdr:pic>
    </xdr:grpSp>
    <xdr:clientData/>
  </xdr:twoCellAnchor>
  <xdr:twoCellAnchor>
    <xdr:from>
      <xdr:col>24</xdr:col>
      <xdr:colOff>21772</xdr:colOff>
      <xdr:row>1</xdr:row>
      <xdr:rowOff>27215</xdr:rowOff>
    </xdr:from>
    <xdr:to>
      <xdr:col>24</xdr:col>
      <xdr:colOff>718457</xdr:colOff>
      <xdr:row>1</xdr:row>
      <xdr:rowOff>277587</xdr:rowOff>
    </xdr:to>
    <xdr:sp macro="[0]!Limpiar_Datos_Variables" textlink="">
      <xdr:nvSpPr>
        <xdr:cNvPr id="42" name="BORRAR VARIABLES">
          <a:extLst>
            <a:ext uri="{FF2B5EF4-FFF2-40B4-BE49-F238E27FC236}">
              <a16:creationId xmlns:a16="http://schemas.microsoft.com/office/drawing/2014/main" id="{00000000-0008-0000-0700-00002A000000}"/>
            </a:ext>
          </a:extLst>
        </xdr:cNvPr>
        <xdr:cNvSpPr/>
      </xdr:nvSpPr>
      <xdr:spPr>
        <a:xfrm>
          <a:off x="8507186" y="48986"/>
          <a:ext cx="696685" cy="2503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27</xdr:col>
      <xdr:colOff>0</xdr:colOff>
      <xdr:row>0</xdr:row>
      <xdr:rowOff>5685</xdr:rowOff>
    </xdr:from>
    <xdr:to>
      <xdr:col>27</xdr:col>
      <xdr:colOff>181384</xdr:colOff>
      <xdr:row>1</xdr:row>
      <xdr:rowOff>163997</xdr:rowOff>
    </xdr:to>
    <xdr:sp macro="[0]!Celdas_Formulas_Activar_Desactivar" textlink="$Z$2">
      <xdr:nvSpPr>
        <xdr:cNvPr id="45" name="VARIABLES">
          <a:extLst>
            <a:ext uri="{FF2B5EF4-FFF2-40B4-BE49-F238E27FC236}">
              <a16:creationId xmlns:a16="http://schemas.microsoft.com/office/drawing/2014/main" id="{00000000-0008-0000-0700-00002D000000}"/>
            </a:ext>
          </a:extLst>
        </xdr:cNvPr>
        <xdr:cNvSpPr/>
      </xdr:nvSpPr>
      <xdr:spPr>
        <a:xfrm>
          <a:off x="10326806" y="5685"/>
          <a:ext cx="178209" cy="18000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7357C5B-FFB7-4BCF-86CB-6DE11863D129}" type="TxLink">
            <a:rPr lang="en-US" sz="800" b="1" i="0" u="none" strike="noStrike">
              <a:solidFill>
                <a:srgbClr val="FFFFFF"/>
              </a:solidFill>
              <a:latin typeface="Calibri"/>
              <a:ea typeface="Calibri"/>
              <a:cs typeface="Calibri"/>
            </a:rPr>
            <a:pPr algn="ctr"/>
            <a:t>✔</a:t>
          </a:fld>
          <a:endParaRPr lang="es-ES" sz="1000">
            <a:solidFill>
              <a:schemeClr val="bg1"/>
            </a:solidFill>
          </a:endParaRPr>
        </a:p>
      </xdr:txBody>
    </xdr:sp>
    <xdr:clientData/>
  </xdr:twoCellAnchor>
  <xdr:twoCellAnchor>
    <xdr:from>
      <xdr:col>0</xdr:col>
      <xdr:colOff>0</xdr:colOff>
      <xdr:row>0</xdr:row>
      <xdr:rowOff>0</xdr:rowOff>
    </xdr:from>
    <xdr:to>
      <xdr:col>1</xdr:col>
      <xdr:colOff>88899</xdr:colOff>
      <xdr:row>34</xdr:row>
      <xdr:rowOff>204746</xdr:rowOff>
    </xdr:to>
    <xdr:grpSp>
      <xdr:nvGrpSpPr>
        <xdr:cNvPr id="30" name="G Menu LATERAL" hidden="1">
          <a:extLst>
            <a:ext uri="{FF2B5EF4-FFF2-40B4-BE49-F238E27FC236}">
              <a16:creationId xmlns:a16="http://schemas.microsoft.com/office/drawing/2014/main" id="{4969DC90-9FBF-421D-A3B2-0ABF1B718E9F}"/>
            </a:ext>
          </a:extLst>
        </xdr:cNvPr>
        <xdr:cNvGrpSpPr/>
      </xdr:nvGrpSpPr>
      <xdr:grpSpPr>
        <a:xfrm>
          <a:off x="0" y="0"/>
          <a:ext cx="279235" cy="5586658"/>
          <a:chOff x="0" y="0"/>
          <a:chExt cx="712770" cy="4581393"/>
        </a:xfrm>
      </xdr:grpSpPr>
      <xdr:sp macro="[0]!Copia_CODIGOS_INFORMACION" textlink="">
        <xdr:nvSpPr>
          <xdr:cNvPr id="31" name="CODIGOS ESPECIALES" hidden="1">
            <a:extLst>
              <a:ext uri="{FF2B5EF4-FFF2-40B4-BE49-F238E27FC236}">
                <a16:creationId xmlns:a16="http://schemas.microsoft.com/office/drawing/2014/main" id="{FB54076F-46F8-6C08-24AA-BFD30B1C3AD9}"/>
              </a:ext>
            </a:extLst>
          </xdr:cNvPr>
          <xdr:cNvSpPr/>
        </xdr:nvSpPr>
        <xdr:spPr>
          <a:xfrm>
            <a:off x="0" y="0"/>
            <a:ext cx="712770" cy="3395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33" name="FORMULA" hidden="1">
            <a:extLst>
              <a:ext uri="{FF2B5EF4-FFF2-40B4-BE49-F238E27FC236}">
                <a16:creationId xmlns:a16="http://schemas.microsoft.com/office/drawing/2014/main" id="{0B0C0380-D2E7-A261-9723-C13ADC09A878}"/>
              </a:ext>
            </a:extLst>
          </xdr:cNvPr>
          <xdr:cNvSpPr/>
        </xdr:nvSpPr>
        <xdr:spPr>
          <a:xfrm>
            <a:off x="0" y="40793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36" name="SUPERINDICE" hidden="1">
            <a:extLst>
              <a:ext uri="{FF2B5EF4-FFF2-40B4-BE49-F238E27FC236}">
                <a16:creationId xmlns:a16="http://schemas.microsoft.com/office/drawing/2014/main" id="{EEB44EDB-12E3-BE21-5F78-3AB013DFD9CB}"/>
              </a:ext>
            </a:extLst>
          </xdr:cNvPr>
          <xdr:cNvSpPr/>
        </xdr:nvSpPr>
        <xdr:spPr>
          <a:xfrm>
            <a:off x="0" y="672984"/>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37" name="SUBINDICE" hidden="1">
            <a:extLst>
              <a:ext uri="{FF2B5EF4-FFF2-40B4-BE49-F238E27FC236}">
                <a16:creationId xmlns:a16="http://schemas.microsoft.com/office/drawing/2014/main" id="{75DF66D9-38AE-4F78-CC0C-268E258785AA}"/>
              </a:ext>
            </a:extLst>
          </xdr:cNvPr>
          <xdr:cNvSpPr/>
        </xdr:nvSpPr>
        <xdr:spPr>
          <a:xfrm>
            <a:off x="0" y="941472"/>
            <a:ext cx="7123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38" name="SALTO LINEA" hidden="1">
            <a:extLst>
              <a:ext uri="{FF2B5EF4-FFF2-40B4-BE49-F238E27FC236}">
                <a16:creationId xmlns:a16="http://schemas.microsoft.com/office/drawing/2014/main" id="{2887968E-2785-93FD-7AEB-37A2D02E2FC0}"/>
              </a:ext>
            </a:extLst>
          </xdr:cNvPr>
          <xdr:cNvSpPr/>
        </xdr:nvSpPr>
        <xdr:spPr>
          <a:xfrm>
            <a:off x="0" y="120305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43" name="CONCATENAR" hidden="1">
            <a:extLst>
              <a:ext uri="{FF2B5EF4-FFF2-40B4-BE49-F238E27FC236}">
                <a16:creationId xmlns:a16="http://schemas.microsoft.com/office/drawing/2014/main" id="{E5E01881-3A4F-25B7-D582-F52DC472D3F4}"/>
              </a:ext>
            </a:extLst>
          </xdr:cNvPr>
          <xdr:cNvSpPr/>
        </xdr:nvSpPr>
        <xdr:spPr>
          <a:xfrm>
            <a:off x="0" y="1454315"/>
            <a:ext cx="712304" cy="2164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44" name="NEGRITA" hidden="1">
            <a:extLst>
              <a:ext uri="{FF2B5EF4-FFF2-40B4-BE49-F238E27FC236}">
                <a16:creationId xmlns:a16="http://schemas.microsoft.com/office/drawing/2014/main" id="{119B119B-111B-336F-C0CA-2B5CF70204FC}"/>
              </a:ext>
            </a:extLst>
          </xdr:cNvPr>
          <xdr:cNvSpPr/>
        </xdr:nvSpPr>
        <xdr:spPr>
          <a:xfrm>
            <a:off x="0" y="1723465"/>
            <a:ext cx="712304" cy="21163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46" name="ESPACIOS" hidden="1">
            <a:extLst>
              <a:ext uri="{FF2B5EF4-FFF2-40B4-BE49-F238E27FC236}">
                <a16:creationId xmlns:a16="http://schemas.microsoft.com/office/drawing/2014/main" id="{7168916F-4003-56E8-52FE-6A0BA9165445}"/>
              </a:ext>
            </a:extLst>
          </xdr:cNvPr>
          <xdr:cNvSpPr/>
        </xdr:nvSpPr>
        <xdr:spPr>
          <a:xfrm>
            <a:off x="0" y="2000215"/>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47" name="TEXTO ROJO" hidden="1">
            <a:extLst>
              <a:ext uri="{FF2B5EF4-FFF2-40B4-BE49-F238E27FC236}">
                <a16:creationId xmlns:a16="http://schemas.microsoft.com/office/drawing/2014/main" id="{A2A77743-6CB7-0BFE-5B05-E7E8A24C7FD1}"/>
              </a:ext>
            </a:extLst>
          </xdr:cNvPr>
          <xdr:cNvSpPr/>
        </xdr:nvSpPr>
        <xdr:spPr>
          <a:xfrm>
            <a:off x="0" y="2265283"/>
            <a:ext cx="7123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48" name="TEXTO AZUL" hidden="1">
            <a:extLst>
              <a:ext uri="{FF2B5EF4-FFF2-40B4-BE49-F238E27FC236}">
                <a16:creationId xmlns:a16="http://schemas.microsoft.com/office/drawing/2014/main" id="{7E747CB5-4030-19E4-C7FC-9385B915219F}"/>
              </a:ext>
            </a:extLst>
          </xdr:cNvPr>
          <xdr:cNvSpPr/>
        </xdr:nvSpPr>
        <xdr:spPr>
          <a:xfrm>
            <a:off x="0" y="2543406"/>
            <a:ext cx="7123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49" name="TEXTO OTRO COLOR" hidden="1">
            <a:extLst>
              <a:ext uri="{FF2B5EF4-FFF2-40B4-BE49-F238E27FC236}">
                <a16:creationId xmlns:a16="http://schemas.microsoft.com/office/drawing/2014/main" id="{D327B5CD-EAF6-FB35-1F5B-5F301D918D7E}"/>
              </a:ext>
            </a:extLst>
          </xdr:cNvPr>
          <xdr:cNvSpPr/>
        </xdr:nvSpPr>
        <xdr:spPr>
          <a:xfrm>
            <a:off x="0" y="2799503"/>
            <a:ext cx="7123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50" name="INSERTAR IMAGENES" hidden="1">
            <a:extLst>
              <a:ext uri="{FF2B5EF4-FFF2-40B4-BE49-F238E27FC236}">
                <a16:creationId xmlns:a16="http://schemas.microsoft.com/office/drawing/2014/main" id="{A3BECC58-37C2-D5A3-3C00-BEF87A523753}"/>
              </a:ext>
            </a:extLst>
          </xdr:cNvPr>
          <xdr:cNvSpPr/>
        </xdr:nvSpPr>
        <xdr:spPr>
          <a:xfrm>
            <a:off x="0" y="3077000"/>
            <a:ext cx="712304" cy="4237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51" name="LISTA DESPLEGABLE" hidden="1">
            <a:extLst>
              <a:ext uri="{FF2B5EF4-FFF2-40B4-BE49-F238E27FC236}">
                <a16:creationId xmlns:a16="http://schemas.microsoft.com/office/drawing/2014/main" id="{79CEF940-9DD6-AA85-1B46-8DF17F87BD68}"/>
              </a:ext>
            </a:extLst>
          </xdr:cNvPr>
          <xdr:cNvSpPr/>
        </xdr:nvSpPr>
        <xdr:spPr>
          <a:xfrm>
            <a:off x="0" y="3621139"/>
            <a:ext cx="712304" cy="44544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_Desactivar" textlink="">
        <xdr:nvSpPr>
          <xdr:cNvPr id="52" name="ACTIVAR VARIABLES" hidden="1">
            <a:extLst>
              <a:ext uri="{FF2B5EF4-FFF2-40B4-BE49-F238E27FC236}">
                <a16:creationId xmlns:a16="http://schemas.microsoft.com/office/drawing/2014/main" id="{157B6548-143F-0C59-5D5B-63A6E60CB474}"/>
              </a:ext>
            </a:extLst>
          </xdr:cNvPr>
          <xdr:cNvSpPr/>
        </xdr:nvSpPr>
        <xdr:spPr>
          <a:xfrm>
            <a:off x="0" y="4121277"/>
            <a:ext cx="712304" cy="1950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_Desactivar" textlink="">
        <xdr:nvSpPr>
          <xdr:cNvPr id="53" name="DESACTIVAR VARIABLES" hidden="1">
            <a:extLst>
              <a:ext uri="{FF2B5EF4-FFF2-40B4-BE49-F238E27FC236}">
                <a16:creationId xmlns:a16="http://schemas.microsoft.com/office/drawing/2014/main" id="{7BBEA6DE-2F68-35D1-719A-4703B2ABA1A5}"/>
              </a:ext>
            </a:extLst>
          </xdr:cNvPr>
          <xdr:cNvSpPr/>
        </xdr:nvSpPr>
        <xdr:spPr>
          <a:xfrm>
            <a:off x="0" y="4381490"/>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0</xdr:col>
      <xdr:colOff>0</xdr:colOff>
      <xdr:row>0</xdr:row>
      <xdr:rowOff>0</xdr:rowOff>
    </xdr:from>
    <xdr:to>
      <xdr:col>0</xdr:col>
      <xdr:colOff>180281</xdr:colOff>
      <xdr:row>1</xdr:row>
      <xdr:rowOff>149876</xdr:rowOff>
    </xdr:to>
    <xdr:sp macro="[0]!Celdas_Menu_Especial_Activar_Desactivar" textlink="$A$1">
      <xdr:nvSpPr>
        <xdr:cNvPr id="54" name="MENU_LATERAL">
          <a:extLst>
            <a:ext uri="{FF2B5EF4-FFF2-40B4-BE49-F238E27FC236}">
              <a16:creationId xmlns:a16="http://schemas.microsoft.com/office/drawing/2014/main" id="{BB9250EC-628E-4849-A3EF-CAD12677346C}"/>
            </a:ext>
          </a:extLst>
        </xdr:cNvPr>
        <xdr:cNvSpPr/>
      </xdr:nvSpPr>
      <xdr:spPr>
        <a:xfrm>
          <a:off x="0" y="0"/>
          <a:ext cx="180281" cy="175276"/>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A8ADCDA-DC93-4B73-A7FA-E3352CA2E078}" type="TxLink">
            <a:rPr lang="en-US" sz="1100" b="1" i="0" u="none" strike="noStrike">
              <a:solidFill>
                <a:srgbClr val="FFFFFF"/>
              </a:solidFill>
              <a:latin typeface="Calibri"/>
              <a:ea typeface="Calibri"/>
              <a:cs typeface="Calibri"/>
            </a:rPr>
            <a:pPr algn="ctr"/>
            <a:t>✔</a:t>
          </a:fld>
          <a:endParaRPr lang="es-ES" sz="1000">
            <a:solidFill>
              <a:srgbClr val="FFFFFF"/>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68566</xdr:rowOff>
    </xdr:to>
    <xdr:grpSp>
      <xdr:nvGrpSpPr>
        <xdr:cNvPr id="23" name="G FTP_MOODLE">
          <a:extLst>
            <a:ext uri="{FF2B5EF4-FFF2-40B4-BE49-F238E27FC236}">
              <a16:creationId xmlns:a16="http://schemas.microsoft.com/office/drawing/2014/main" id="{00000000-0008-0000-0800-000017000000}"/>
            </a:ext>
          </a:extLst>
        </xdr:cNvPr>
        <xdr:cNvGrpSpPr/>
      </xdr:nvGrpSpPr>
      <xdr:grpSpPr>
        <a:xfrm>
          <a:off x="1511905" y="0"/>
          <a:ext cx="2974468" cy="573542"/>
          <a:chOff x="2844102" y="0"/>
          <a:chExt cx="2974468" cy="572030"/>
        </a:xfrm>
      </xdr:grpSpPr>
      <xdr:pic>
        <xdr:nvPicPr>
          <xdr:cNvPr id="24" name="FTP-MOODLE">
            <a:extLst>
              <a:ext uri="{FF2B5EF4-FFF2-40B4-BE49-F238E27FC236}">
                <a16:creationId xmlns:a16="http://schemas.microsoft.com/office/drawing/2014/main" id="{00000000-0008-0000-08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8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8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47539</xdr:colOff>
      <xdr:row>0</xdr:row>
      <xdr:rowOff>496777</xdr:rowOff>
    </xdr:to>
    <xdr:grpSp>
      <xdr:nvGrpSpPr>
        <xdr:cNvPr id="10" name="Ir a">
          <a:extLst>
            <a:ext uri="{FF2B5EF4-FFF2-40B4-BE49-F238E27FC236}">
              <a16:creationId xmlns:a16="http://schemas.microsoft.com/office/drawing/2014/main" id="{00000000-0008-0000-0800-00000A000000}"/>
            </a:ext>
          </a:extLst>
        </xdr:cNvPr>
        <xdr:cNvGrpSpPr/>
      </xdr:nvGrpSpPr>
      <xdr:grpSpPr>
        <a:xfrm>
          <a:off x="695476" y="0"/>
          <a:ext cx="863968" cy="496777"/>
          <a:chOff x="2090986" y="0"/>
          <a:chExt cx="802736" cy="496777"/>
        </a:xfrm>
      </xdr:grpSpPr>
      <xdr:cxnSp macro="">
        <xdr:nvCxnSpPr>
          <xdr:cNvPr id="17" name="LINEA">
            <a:extLst>
              <a:ext uri="{FF2B5EF4-FFF2-40B4-BE49-F238E27FC236}">
                <a16:creationId xmlns:a16="http://schemas.microsoft.com/office/drawing/2014/main" id="{00000000-0008-0000-0800-000011000000}"/>
              </a:ext>
            </a:extLst>
          </xdr:cNvPr>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8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8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800-000014000000}"/>
            </a:ext>
          </a:extLst>
        </xdr:cNvPr>
        <xdr:cNvGrpSpPr/>
      </xdr:nvGrpSpPr>
      <xdr:grpSpPr>
        <a:xfrm>
          <a:off x="1511905"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8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8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4348843</xdr:colOff>
      <xdr:row>1</xdr:row>
      <xdr:rowOff>624659</xdr:rowOff>
    </xdr:to>
    <xdr:grpSp>
      <xdr:nvGrpSpPr>
        <xdr:cNvPr id="2" name="G IMAGENES">
          <a:extLst>
            <a:ext uri="{FF2B5EF4-FFF2-40B4-BE49-F238E27FC236}">
              <a16:creationId xmlns:a16="http://schemas.microsoft.com/office/drawing/2014/main" id="{00000000-0008-0000-0800-000002000000}"/>
            </a:ext>
          </a:extLst>
        </xdr:cNvPr>
        <xdr:cNvGrpSpPr/>
      </xdr:nvGrpSpPr>
      <xdr:grpSpPr>
        <a:xfrm>
          <a:off x="0" y="0"/>
          <a:ext cx="5860748" cy="1129635"/>
          <a:chOff x="0" y="0"/>
          <a:chExt cx="5791200" cy="1125402"/>
        </a:xfrm>
      </xdr:grpSpPr>
      <xdr:pic>
        <xdr:nvPicPr>
          <xdr:cNvPr id="8" name="UCA">
            <a:hlinkClick xmlns:r="http://schemas.openxmlformats.org/officeDocument/2006/relationships" r:id="rId2"/>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embed="rId4"/>
          <a:stretch>
            <a:fillRect/>
          </a:stretch>
        </xdr:blipFill>
        <xdr:spPr>
          <a:xfrm>
            <a:off x="5429250" y="527957"/>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0800-00000F000000}"/>
              </a:ext>
            </a:extLst>
          </xdr:cNvPr>
          <xdr:cNvPicPr>
            <a:picLocks noChangeAspect="1"/>
          </xdr:cNvPicPr>
        </xdr:nvPicPr>
        <xdr:blipFill>
          <a:blip xmlns:r="http://schemas.openxmlformats.org/officeDocument/2006/relationships" r:embed="rId5"/>
          <a:stretch>
            <a:fillRect/>
          </a:stretch>
        </xdr:blipFill>
        <xdr:spPr>
          <a:xfrm>
            <a:off x="5102678" y="521154"/>
            <a:ext cx="278145" cy="273016"/>
          </a:xfrm>
          <a:prstGeom prst="rect">
            <a:avLst/>
          </a:prstGeom>
        </xdr:spPr>
      </xdr:pic>
      <xdr:pic macro="[0]!Z_Celda">
        <xdr:nvPicPr>
          <xdr:cNvPr id="16" name="ZOOM">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6"/>
          <a:stretch>
            <a:fillRect/>
          </a:stretch>
        </xdr:blipFill>
        <xdr:spPr>
          <a:xfrm>
            <a:off x="5455557" y="837293"/>
            <a:ext cx="335643" cy="288109"/>
          </a:xfrm>
          <a:prstGeom prst="rect">
            <a:avLst/>
          </a:prstGeom>
        </xdr:spPr>
      </xdr:pic>
      <xdr:grpSp>
        <xdr:nvGrpSpPr>
          <xdr:cNvPr id="27" name="Ordenar">
            <a:extLst>
              <a:ext uri="{FF2B5EF4-FFF2-40B4-BE49-F238E27FC236}">
                <a16:creationId xmlns:a16="http://schemas.microsoft.com/office/drawing/2014/main" id="{00000000-0008-0000-0800-00001B000000}"/>
              </a:ext>
            </a:extLst>
          </xdr:cNvPr>
          <xdr:cNvGrpSpPr/>
        </xdr:nvGrpSpPr>
        <xdr:grpSpPr>
          <a:xfrm>
            <a:off x="5102678" y="827314"/>
            <a:ext cx="295275" cy="295275"/>
            <a:chOff x="5129893" y="830035"/>
            <a:chExt cx="295275" cy="295275"/>
          </a:xfrm>
        </xdr:grpSpPr>
        <xdr:pic>
          <xdr:nvPicPr>
            <xdr:cNvPr id="28" name="A-Z">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08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08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0.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9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4137</xdr:rowOff>
    </xdr:to>
    <xdr:grpSp>
      <xdr:nvGrpSpPr>
        <xdr:cNvPr id="29" name="G Menu SUPERIOR">
          <a:extLst>
            <a:ext uri="{FF2B5EF4-FFF2-40B4-BE49-F238E27FC236}">
              <a16:creationId xmlns:a16="http://schemas.microsoft.com/office/drawing/2014/main" id="{00000000-0008-0000-0900-00001D000000}"/>
            </a:ext>
          </a:extLst>
        </xdr:cNvPr>
        <xdr:cNvGrpSpPr/>
      </xdr:nvGrpSpPr>
      <xdr:grpSpPr>
        <a:xfrm>
          <a:off x="4042998" y="26253"/>
          <a:ext cx="4807945" cy="411062"/>
          <a:chOff x="4338394" y="27810"/>
          <a:chExt cx="4538066" cy="344812"/>
        </a:xfrm>
      </xdr:grpSpPr>
      <xdr:sp macro="[0]!IR_DATOS_GENERALES" textlink="">
        <xdr:nvSpPr>
          <xdr:cNvPr id="20" name="DATOS GENERALES">
            <a:extLst>
              <a:ext uri="{FF2B5EF4-FFF2-40B4-BE49-F238E27FC236}">
                <a16:creationId xmlns:a16="http://schemas.microsoft.com/office/drawing/2014/main" id="{00000000-0008-0000-0900-000014000000}"/>
              </a:ext>
            </a:extLst>
          </xdr:cNvPr>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900-000015000000}"/>
              </a:ext>
            </a:extLst>
          </xdr:cNvPr>
          <xdr:cNvSpPr/>
        </xdr:nvSpPr>
        <xdr:spPr>
          <a:xfrm>
            <a:off x="5103175"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900-000016000000}"/>
              </a:ext>
            </a:extLst>
          </xdr:cNvPr>
          <xdr:cNvSpPr/>
        </xdr:nvSpPr>
        <xdr:spPr>
          <a:xfrm>
            <a:off x="5867956"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900-000017000000}"/>
              </a:ext>
            </a:extLst>
          </xdr:cNvPr>
          <xdr:cNvSpPr/>
        </xdr:nvSpPr>
        <xdr:spPr>
          <a:xfrm>
            <a:off x="6632737"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900-000018000000}"/>
              </a:ext>
            </a:extLst>
          </xdr:cNvPr>
          <xdr:cNvSpPr/>
        </xdr:nvSpPr>
        <xdr:spPr>
          <a:xfrm>
            <a:off x="7397518"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900-000019000000}"/>
              </a:ext>
            </a:extLst>
          </xdr:cNvPr>
          <xdr:cNvSpPr/>
        </xdr:nvSpPr>
        <xdr:spPr>
          <a:xfrm>
            <a:off x="8162299"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378091</xdr:colOff>
      <xdr:row>3</xdr:row>
      <xdr:rowOff>66675</xdr:rowOff>
    </xdr:from>
    <xdr:to>
      <xdr:col>12</xdr:col>
      <xdr:colOff>323850</xdr:colOff>
      <xdr:row>5</xdr:row>
      <xdr:rowOff>9525</xdr:rowOff>
    </xdr:to>
    <xdr:grpSp>
      <xdr:nvGrpSpPr>
        <xdr:cNvPr id="26" name="G Pregunta">
          <a:extLst>
            <a:ext uri="{FF2B5EF4-FFF2-40B4-BE49-F238E27FC236}">
              <a16:creationId xmlns:a16="http://schemas.microsoft.com/office/drawing/2014/main" id="{00000000-0008-0000-0900-00001A000000}"/>
            </a:ext>
          </a:extLst>
        </xdr:cNvPr>
        <xdr:cNvGrpSpPr/>
      </xdr:nvGrpSpPr>
      <xdr:grpSpPr>
        <a:xfrm>
          <a:off x="4014163" y="499853"/>
          <a:ext cx="759609" cy="267734"/>
          <a:chOff x="4297156" y="437362"/>
          <a:chExt cx="702032" cy="204604"/>
        </a:xfrm>
      </xdr:grpSpPr>
      <xdr:sp macro="[0]!Elegir_Pregunta" textlink="">
        <xdr:nvSpPr>
          <xdr:cNvPr id="32" name="Pregunta">
            <a:extLst>
              <a:ext uri="{FF2B5EF4-FFF2-40B4-BE49-F238E27FC236}">
                <a16:creationId xmlns:a16="http://schemas.microsoft.com/office/drawing/2014/main" id="{00000000-0008-0000-0900-000020000000}"/>
              </a:ext>
            </a:extLst>
          </xdr:cNvPr>
          <xdr:cNvSpPr/>
        </xdr:nvSpPr>
        <xdr:spPr>
          <a:xfrm>
            <a:off x="4297156"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91" name="Contador 1" descr="Para consultar los datos de cada pregunta." hidden="1">
                <a:extLst>
                  <a:ext uri="{63B3BB69-23CF-44E3-9099-C40C66FF867C}">
                    <a14:compatExt spid="_x0000_s12291"/>
                  </a:ext>
                  <a:ext uri="{FF2B5EF4-FFF2-40B4-BE49-F238E27FC236}">
                    <a16:creationId xmlns:a16="http://schemas.microsoft.com/office/drawing/2014/main" id="{00000000-0008-0000-0900-000003300000}"/>
                  </a:ext>
                </a:extLst>
              </xdr:cNvPr>
              <xdr:cNvSpPr/>
            </xdr:nvSpPr>
            <xdr:spPr bwMode="auto">
              <a:xfrm>
                <a:off x="4659106" y="437362"/>
                <a:ext cx="82817" cy="20460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2" name="Box PREGUNTAS"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4761021" y="447021"/>
                <a:ext cx="238167" cy="1870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152400</xdr:colOff>
      <xdr:row>5</xdr:row>
      <xdr:rowOff>19050</xdr:rowOff>
    </xdr:to>
    <xdr:grpSp>
      <xdr:nvGrpSpPr>
        <xdr:cNvPr id="27" name="G Pregunta Inicial">
          <a:extLst>
            <a:ext uri="{FF2B5EF4-FFF2-40B4-BE49-F238E27FC236}">
              <a16:creationId xmlns:a16="http://schemas.microsoft.com/office/drawing/2014/main" id="{00000000-0008-0000-0900-00001B000000}"/>
            </a:ext>
          </a:extLst>
        </xdr:cNvPr>
        <xdr:cNvGrpSpPr/>
      </xdr:nvGrpSpPr>
      <xdr:grpSpPr>
        <a:xfrm>
          <a:off x="2415297" y="508657"/>
          <a:ext cx="559325" cy="268455"/>
          <a:chOff x="2784790" y="443531"/>
          <a:chExt cx="530558" cy="208095"/>
        </a:xfrm>
      </xdr:grpSpPr>
      <xdr:sp macro="" textlink="">
        <xdr:nvSpPr>
          <xdr:cNvPr id="34" name="NADA">
            <a:extLst>
              <a:ext uri="{FF2B5EF4-FFF2-40B4-BE49-F238E27FC236}">
                <a16:creationId xmlns:a16="http://schemas.microsoft.com/office/drawing/2014/main" id="{00000000-0008-0000-0900-000022000000}"/>
              </a:ext>
            </a:extLst>
          </xdr:cNvPr>
          <xdr:cNvSpPr/>
        </xdr:nvSpPr>
        <xdr:spPr>
          <a:xfrm>
            <a:off x="2784790"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89" name="Contador 10" descr="Para consultar los datos de cada pregunta."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3146740" y="447021"/>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0" name="Contador 100" descr="Para consultar los datos de cada pregunta."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3229620" y="447021"/>
                <a:ext cx="85728" cy="204605"/>
              </a:xfrm>
              <a:prstGeom prst="rect">
                <a:avLst/>
              </a:prstGeom>
              <a:noFill/>
              <a:ln w="9525">
                <a:miter lim="800000"/>
                <a:headEnd/>
                <a:tailEnd/>
              </a:ln>
            </xdr:spPr>
          </xdr:sp>
        </mc:Choice>
        <mc:Fallback/>
      </mc:AlternateContent>
    </xdr:grpSp>
    <xdr:clientData/>
  </xdr:twoCellAnchor>
  <xdr:twoCellAnchor>
    <xdr:from>
      <xdr:col>1</xdr:col>
      <xdr:colOff>5392</xdr:colOff>
      <xdr:row>6</xdr:row>
      <xdr:rowOff>189121</xdr:rowOff>
    </xdr:from>
    <xdr:to>
      <xdr:col>22</xdr:col>
      <xdr:colOff>358134</xdr:colOff>
      <xdr:row>35</xdr:row>
      <xdr:rowOff>28698</xdr:rowOff>
    </xdr:to>
    <xdr:grpSp>
      <xdr:nvGrpSpPr>
        <xdr:cNvPr id="4" name="G IMAGENES">
          <a:extLst>
            <a:ext uri="{FF2B5EF4-FFF2-40B4-BE49-F238E27FC236}">
              <a16:creationId xmlns:a16="http://schemas.microsoft.com/office/drawing/2014/main" id="{00000000-0008-0000-0900-000004000000}"/>
            </a:ext>
          </a:extLst>
        </xdr:cNvPr>
        <xdr:cNvGrpSpPr/>
      </xdr:nvGrpSpPr>
      <xdr:grpSpPr>
        <a:xfrm>
          <a:off x="195728" y="1022661"/>
          <a:ext cx="8681579" cy="4637355"/>
          <a:chOff x="203212" y="1016006"/>
          <a:chExt cx="8692803" cy="4630760"/>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9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203212" y="1736219"/>
            <a:ext cx="2285269" cy="375196"/>
          </a:xfrm>
          <a:prstGeom prst="rect">
            <a:avLst/>
          </a:prstGeom>
        </xdr:spPr>
      </xdr:pic>
      <xdr:pic macro="[0]!MENU_AYUDA">
        <xdr:nvPicPr>
          <xdr:cNvPr id="3" name="FTP">
            <a:extLst>
              <a:ext uri="{FF2B5EF4-FFF2-40B4-BE49-F238E27FC236}">
                <a16:creationId xmlns:a16="http://schemas.microsoft.com/office/drawing/2014/main" id="{00000000-0008-0000-0900-000003000000}"/>
              </a:ext>
            </a:extLst>
          </xdr:cNvPr>
          <xdr:cNvPicPr>
            <a:picLocks noChangeAspect="1"/>
          </xdr:cNvPicPr>
        </xdr:nvPicPr>
        <xdr:blipFill rotWithShape="1">
          <a:blip xmlns:r="http://schemas.openxmlformats.org/officeDocument/2006/relationships" r:embed="rId3"/>
          <a:srcRect l="8903" r="-34835" b="9685"/>
          <a:stretch/>
        </xdr:blipFill>
        <xdr:spPr>
          <a:xfrm>
            <a:off x="401437" y="5017376"/>
            <a:ext cx="792423" cy="579530"/>
          </a:xfrm>
          <a:prstGeom prst="rect">
            <a:avLst/>
          </a:prstGeom>
        </xdr:spPr>
      </xdr:pic>
      <xdr:pic macro="[0]!Ir_INICIO">
        <xdr:nvPicPr>
          <xdr:cNvPr id="40" name="Casa_F_Gris" descr="HOME" title="HOME">
            <a:extLst>
              <a:ext uri="{FF2B5EF4-FFF2-40B4-BE49-F238E27FC236}">
                <a16:creationId xmlns:a16="http://schemas.microsoft.com/office/drawing/2014/main" id="{00000000-0008-0000-0900-000028000000}"/>
              </a:ext>
            </a:extLst>
          </xdr:cNvPr>
          <xdr:cNvPicPr>
            <a:picLocks noChangeAspect="1"/>
          </xdr:cNvPicPr>
        </xdr:nvPicPr>
        <xdr:blipFill>
          <a:blip xmlns:r="http://schemas.openxmlformats.org/officeDocument/2006/relationships" r:embed="rId4"/>
          <a:stretch>
            <a:fillRect/>
          </a:stretch>
        </xdr:blipFill>
        <xdr:spPr>
          <a:xfrm>
            <a:off x="360833" y="1416101"/>
            <a:ext cx="320289" cy="292524"/>
          </a:xfrm>
          <a:prstGeom prst="rect">
            <a:avLst/>
          </a:prstGeom>
        </xdr:spPr>
      </xdr:pic>
      <xdr:pic macro="[0]!Graba_Archivo">
        <xdr:nvPicPr>
          <xdr:cNvPr id="41" name="Disquete">
            <a:extLst>
              <a:ext uri="{FF2B5EF4-FFF2-40B4-BE49-F238E27FC236}">
                <a16:creationId xmlns:a16="http://schemas.microsoft.com/office/drawing/2014/main" id="{00000000-0008-0000-0900-000029000000}"/>
              </a:ext>
            </a:extLst>
          </xdr:cNvPr>
          <xdr:cNvPicPr>
            <a:picLocks noChangeAspect="1"/>
          </xdr:cNvPicPr>
        </xdr:nvPicPr>
        <xdr:blipFill>
          <a:blip xmlns:r="http://schemas.openxmlformats.org/officeDocument/2006/relationships" r:embed="rId5"/>
          <a:stretch>
            <a:fillRect/>
          </a:stretch>
        </xdr:blipFill>
        <xdr:spPr>
          <a:xfrm>
            <a:off x="374781" y="1016006"/>
            <a:ext cx="304867" cy="301525"/>
          </a:xfrm>
          <a:prstGeom prst="rect">
            <a:avLst/>
          </a:prstGeom>
        </xdr:spPr>
      </xdr:pic>
      <xdr:pic macro="[0]!Z_Celda">
        <xdr:nvPicPr>
          <xdr:cNvPr id="42" name="ZOOM">
            <a:extLst>
              <a:ext uri="{FF2B5EF4-FFF2-40B4-BE49-F238E27FC236}">
                <a16:creationId xmlns:a16="http://schemas.microsoft.com/office/drawing/2014/main" id="{00000000-0008-0000-0900-00002A000000}"/>
              </a:ext>
            </a:extLst>
          </xdr:cNvPr>
          <xdr:cNvPicPr>
            <a:picLocks noChangeAspect="1"/>
          </xdr:cNvPicPr>
        </xdr:nvPicPr>
        <xdr:blipFill>
          <a:blip xmlns:r="http://schemas.openxmlformats.org/officeDocument/2006/relationships" r:embed="rId6"/>
          <a:stretch>
            <a:fillRect/>
          </a:stretch>
        </xdr:blipFill>
        <xdr:spPr>
          <a:xfrm>
            <a:off x="1311421" y="5067071"/>
            <a:ext cx="516986" cy="515320"/>
          </a:xfrm>
          <a:prstGeom prst="rect">
            <a:avLst/>
          </a:prstGeom>
        </xdr:spPr>
      </xdr:pic>
      <xdr:pic>
        <xdr:nvPicPr>
          <xdr:cNvPr id="30" name="UCA">
            <a:hlinkClick xmlns:r="http://schemas.openxmlformats.org/officeDocument/2006/relationships" r:id="rId7"/>
            <a:extLst>
              <a:ext uri="{FF2B5EF4-FFF2-40B4-BE49-F238E27FC236}">
                <a16:creationId xmlns:a16="http://schemas.microsoft.com/office/drawing/2014/main" id="{00000000-0008-0000-0900-00001E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883318" y="4825802"/>
            <a:ext cx="2012697" cy="820964"/>
          </a:xfrm>
          <a:prstGeom prst="rect">
            <a:avLst/>
          </a:prstGeom>
          <a:ln w="25400">
            <a:solidFill>
              <a:srgbClr val="E87B00"/>
            </a:solidFill>
          </a:ln>
        </xdr:spPr>
      </xdr:pic>
    </xdr:grpSp>
    <xdr:clientData/>
  </xdr:twoCellAnchor>
  <xdr:twoCellAnchor editAs="oneCell">
    <xdr:from>
      <xdr:col>27</xdr:col>
      <xdr:colOff>0</xdr:colOff>
      <xdr:row>0</xdr:row>
      <xdr:rowOff>5685</xdr:rowOff>
    </xdr:from>
    <xdr:to>
      <xdr:col>27</xdr:col>
      <xdr:colOff>182443</xdr:colOff>
      <xdr:row>1</xdr:row>
      <xdr:rowOff>160995</xdr:rowOff>
    </xdr:to>
    <xdr:sp macro="[0]!Celdas_Formulas_Activar_Desactivar" textlink="$Z$2">
      <xdr:nvSpPr>
        <xdr:cNvPr id="45" name="VARIABLES">
          <a:extLst>
            <a:ext uri="{FF2B5EF4-FFF2-40B4-BE49-F238E27FC236}">
              <a16:creationId xmlns:a16="http://schemas.microsoft.com/office/drawing/2014/main" id="{00000000-0008-0000-0900-00002D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59A581C-0319-4670-A25F-A9262FC52207}" type="TxLink">
            <a:rPr lang="en-US" sz="800" b="1" i="0" u="none" strike="noStrike">
              <a:solidFill>
                <a:srgbClr val="FFFFFF"/>
              </a:solidFill>
              <a:latin typeface="Calibri"/>
              <a:ea typeface="Calibri"/>
              <a:cs typeface="Calibri"/>
            </a:rPr>
            <a:pPr algn="ctr"/>
            <a:t>✔</a:t>
          </a:fld>
          <a:endParaRPr lang="es-ES" sz="1000">
            <a:solidFill>
              <a:schemeClr val="bg1"/>
            </a:solidFill>
          </a:endParaRPr>
        </a:p>
      </xdr:txBody>
    </xdr:sp>
    <xdr:clientData/>
  </xdr:twoCellAnchor>
  <xdr:twoCellAnchor>
    <xdr:from>
      <xdr:col>0</xdr:col>
      <xdr:colOff>0</xdr:colOff>
      <xdr:row>0</xdr:row>
      <xdr:rowOff>0</xdr:rowOff>
    </xdr:from>
    <xdr:to>
      <xdr:col>1</xdr:col>
      <xdr:colOff>88899</xdr:colOff>
      <xdr:row>34</xdr:row>
      <xdr:rowOff>204746</xdr:rowOff>
    </xdr:to>
    <xdr:grpSp>
      <xdr:nvGrpSpPr>
        <xdr:cNvPr id="33" name="G Menu LATERAL" hidden="1">
          <a:extLst>
            <a:ext uri="{FF2B5EF4-FFF2-40B4-BE49-F238E27FC236}">
              <a16:creationId xmlns:a16="http://schemas.microsoft.com/office/drawing/2014/main" id="{BA84D252-25DA-409F-9230-483666190936}"/>
            </a:ext>
          </a:extLst>
        </xdr:cNvPr>
        <xdr:cNvGrpSpPr/>
      </xdr:nvGrpSpPr>
      <xdr:grpSpPr>
        <a:xfrm>
          <a:off x="0" y="0"/>
          <a:ext cx="279235" cy="5586658"/>
          <a:chOff x="0" y="0"/>
          <a:chExt cx="712770" cy="4581393"/>
        </a:xfrm>
      </xdr:grpSpPr>
      <xdr:sp macro="[0]!Copia_CODIGOS_INFORMACION" textlink="">
        <xdr:nvSpPr>
          <xdr:cNvPr id="35" name="CODIGOS ESPECIALES" hidden="1">
            <a:extLst>
              <a:ext uri="{FF2B5EF4-FFF2-40B4-BE49-F238E27FC236}">
                <a16:creationId xmlns:a16="http://schemas.microsoft.com/office/drawing/2014/main" id="{EE702EC2-A408-4696-C085-846671F5FF8D}"/>
              </a:ext>
            </a:extLst>
          </xdr:cNvPr>
          <xdr:cNvSpPr/>
        </xdr:nvSpPr>
        <xdr:spPr>
          <a:xfrm>
            <a:off x="0" y="0"/>
            <a:ext cx="712770" cy="3395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36" name="FORMULA" hidden="1">
            <a:extLst>
              <a:ext uri="{FF2B5EF4-FFF2-40B4-BE49-F238E27FC236}">
                <a16:creationId xmlns:a16="http://schemas.microsoft.com/office/drawing/2014/main" id="{775C2234-B6BA-B4F6-281D-642BBFC7506D}"/>
              </a:ext>
            </a:extLst>
          </xdr:cNvPr>
          <xdr:cNvSpPr/>
        </xdr:nvSpPr>
        <xdr:spPr>
          <a:xfrm>
            <a:off x="0" y="40793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37" name="SUPERINDICE" hidden="1">
            <a:extLst>
              <a:ext uri="{FF2B5EF4-FFF2-40B4-BE49-F238E27FC236}">
                <a16:creationId xmlns:a16="http://schemas.microsoft.com/office/drawing/2014/main" id="{CB667C92-4BCD-1907-A46C-97EFA5DA56D7}"/>
              </a:ext>
            </a:extLst>
          </xdr:cNvPr>
          <xdr:cNvSpPr/>
        </xdr:nvSpPr>
        <xdr:spPr>
          <a:xfrm>
            <a:off x="0" y="672984"/>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38" name="SUBINDICE" hidden="1">
            <a:extLst>
              <a:ext uri="{FF2B5EF4-FFF2-40B4-BE49-F238E27FC236}">
                <a16:creationId xmlns:a16="http://schemas.microsoft.com/office/drawing/2014/main" id="{EAC410D9-6817-F1D8-BA8E-A752A8A56D47}"/>
              </a:ext>
            </a:extLst>
          </xdr:cNvPr>
          <xdr:cNvSpPr/>
        </xdr:nvSpPr>
        <xdr:spPr>
          <a:xfrm>
            <a:off x="0" y="941472"/>
            <a:ext cx="7123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39" name="SALTO LINEA" hidden="1">
            <a:extLst>
              <a:ext uri="{FF2B5EF4-FFF2-40B4-BE49-F238E27FC236}">
                <a16:creationId xmlns:a16="http://schemas.microsoft.com/office/drawing/2014/main" id="{980EAB94-7FF3-E4AC-706A-1D24B6F9B2BD}"/>
              </a:ext>
            </a:extLst>
          </xdr:cNvPr>
          <xdr:cNvSpPr/>
        </xdr:nvSpPr>
        <xdr:spPr>
          <a:xfrm>
            <a:off x="0" y="120305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43" name="CONCATENAR" hidden="1">
            <a:extLst>
              <a:ext uri="{FF2B5EF4-FFF2-40B4-BE49-F238E27FC236}">
                <a16:creationId xmlns:a16="http://schemas.microsoft.com/office/drawing/2014/main" id="{D56D29BB-DD18-E004-CCBC-061EF55810D6}"/>
              </a:ext>
            </a:extLst>
          </xdr:cNvPr>
          <xdr:cNvSpPr/>
        </xdr:nvSpPr>
        <xdr:spPr>
          <a:xfrm>
            <a:off x="0" y="1454315"/>
            <a:ext cx="712304" cy="2164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44" name="NEGRITA" hidden="1">
            <a:extLst>
              <a:ext uri="{FF2B5EF4-FFF2-40B4-BE49-F238E27FC236}">
                <a16:creationId xmlns:a16="http://schemas.microsoft.com/office/drawing/2014/main" id="{1C00F11F-39F0-8B25-61AA-DBA8483B0A95}"/>
              </a:ext>
            </a:extLst>
          </xdr:cNvPr>
          <xdr:cNvSpPr/>
        </xdr:nvSpPr>
        <xdr:spPr>
          <a:xfrm>
            <a:off x="0" y="1723465"/>
            <a:ext cx="712304" cy="21163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46" name="ESPACIOS" hidden="1">
            <a:extLst>
              <a:ext uri="{FF2B5EF4-FFF2-40B4-BE49-F238E27FC236}">
                <a16:creationId xmlns:a16="http://schemas.microsoft.com/office/drawing/2014/main" id="{F5ACC8CF-47FD-DFC3-81A2-632CD510C8AB}"/>
              </a:ext>
            </a:extLst>
          </xdr:cNvPr>
          <xdr:cNvSpPr/>
        </xdr:nvSpPr>
        <xdr:spPr>
          <a:xfrm>
            <a:off x="0" y="2000215"/>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47" name="TEXTO ROJO" hidden="1">
            <a:extLst>
              <a:ext uri="{FF2B5EF4-FFF2-40B4-BE49-F238E27FC236}">
                <a16:creationId xmlns:a16="http://schemas.microsoft.com/office/drawing/2014/main" id="{FE9EF21D-7500-D196-DF78-3715D5EB67B3}"/>
              </a:ext>
            </a:extLst>
          </xdr:cNvPr>
          <xdr:cNvSpPr/>
        </xdr:nvSpPr>
        <xdr:spPr>
          <a:xfrm>
            <a:off x="0" y="2265283"/>
            <a:ext cx="7123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48" name="TEXTO AZUL" hidden="1">
            <a:extLst>
              <a:ext uri="{FF2B5EF4-FFF2-40B4-BE49-F238E27FC236}">
                <a16:creationId xmlns:a16="http://schemas.microsoft.com/office/drawing/2014/main" id="{0200A16E-609C-F00A-0544-E330AF74E2DB}"/>
              </a:ext>
            </a:extLst>
          </xdr:cNvPr>
          <xdr:cNvSpPr/>
        </xdr:nvSpPr>
        <xdr:spPr>
          <a:xfrm>
            <a:off x="0" y="2543406"/>
            <a:ext cx="7123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49" name="TEXTO OTRO COLOR" hidden="1">
            <a:extLst>
              <a:ext uri="{FF2B5EF4-FFF2-40B4-BE49-F238E27FC236}">
                <a16:creationId xmlns:a16="http://schemas.microsoft.com/office/drawing/2014/main" id="{D008AA22-31ED-EE69-44BE-4F5C31D8644D}"/>
              </a:ext>
            </a:extLst>
          </xdr:cNvPr>
          <xdr:cNvSpPr/>
        </xdr:nvSpPr>
        <xdr:spPr>
          <a:xfrm>
            <a:off x="0" y="2799503"/>
            <a:ext cx="7123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50" name="INSERTAR IMAGENES" hidden="1">
            <a:extLst>
              <a:ext uri="{FF2B5EF4-FFF2-40B4-BE49-F238E27FC236}">
                <a16:creationId xmlns:a16="http://schemas.microsoft.com/office/drawing/2014/main" id="{59B8F5FF-2539-8AF2-32C4-EA86D8B507B4}"/>
              </a:ext>
            </a:extLst>
          </xdr:cNvPr>
          <xdr:cNvSpPr/>
        </xdr:nvSpPr>
        <xdr:spPr>
          <a:xfrm>
            <a:off x="0" y="3077000"/>
            <a:ext cx="712304" cy="4237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51" name="LISTA DESPLEGABLE" hidden="1">
            <a:extLst>
              <a:ext uri="{FF2B5EF4-FFF2-40B4-BE49-F238E27FC236}">
                <a16:creationId xmlns:a16="http://schemas.microsoft.com/office/drawing/2014/main" id="{DE14A7E5-1B6C-C5E0-B65F-4F331C5968BE}"/>
              </a:ext>
            </a:extLst>
          </xdr:cNvPr>
          <xdr:cNvSpPr/>
        </xdr:nvSpPr>
        <xdr:spPr>
          <a:xfrm>
            <a:off x="0" y="3621139"/>
            <a:ext cx="712304" cy="44544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_Desactivar" textlink="">
        <xdr:nvSpPr>
          <xdr:cNvPr id="52" name="ACTIVAR VARIABLES" hidden="1">
            <a:extLst>
              <a:ext uri="{FF2B5EF4-FFF2-40B4-BE49-F238E27FC236}">
                <a16:creationId xmlns:a16="http://schemas.microsoft.com/office/drawing/2014/main" id="{6688F637-757D-5846-8ABE-A156612D8BE3}"/>
              </a:ext>
            </a:extLst>
          </xdr:cNvPr>
          <xdr:cNvSpPr/>
        </xdr:nvSpPr>
        <xdr:spPr>
          <a:xfrm>
            <a:off x="0" y="4121277"/>
            <a:ext cx="712304" cy="1950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_Desactivar" textlink="">
        <xdr:nvSpPr>
          <xdr:cNvPr id="53" name="DESACTIVAR VARIABLES" hidden="1">
            <a:extLst>
              <a:ext uri="{FF2B5EF4-FFF2-40B4-BE49-F238E27FC236}">
                <a16:creationId xmlns:a16="http://schemas.microsoft.com/office/drawing/2014/main" id="{7B919056-7C54-54B6-2F12-71EF515F072E}"/>
              </a:ext>
            </a:extLst>
          </xdr:cNvPr>
          <xdr:cNvSpPr/>
        </xdr:nvSpPr>
        <xdr:spPr>
          <a:xfrm>
            <a:off x="0" y="4381490"/>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0</xdr:col>
      <xdr:colOff>0</xdr:colOff>
      <xdr:row>0</xdr:row>
      <xdr:rowOff>0</xdr:rowOff>
    </xdr:from>
    <xdr:to>
      <xdr:col>0</xdr:col>
      <xdr:colOff>181340</xdr:colOff>
      <xdr:row>1</xdr:row>
      <xdr:rowOff>154109</xdr:rowOff>
    </xdr:to>
    <xdr:sp macro="[0]!Celdas_Menu_Especial_Activar_Desactivar" textlink="$A$1">
      <xdr:nvSpPr>
        <xdr:cNvPr id="54" name="MENU_LATERAL">
          <a:extLst>
            <a:ext uri="{FF2B5EF4-FFF2-40B4-BE49-F238E27FC236}">
              <a16:creationId xmlns:a16="http://schemas.microsoft.com/office/drawing/2014/main" id="{B8562557-C435-4FBB-9FFB-D5D9488D48F2}"/>
            </a:ext>
          </a:extLst>
        </xdr:cNvPr>
        <xdr:cNvSpPr/>
      </xdr:nvSpPr>
      <xdr:spPr>
        <a:xfrm>
          <a:off x="0" y="0"/>
          <a:ext cx="180281" cy="175276"/>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A8ADCDA-DC93-4B73-A7FA-E3352CA2E078}" type="TxLink">
            <a:rPr lang="en-US" sz="1100" b="1" i="0" u="none" strike="noStrike">
              <a:solidFill>
                <a:srgbClr val="FFFFFF"/>
              </a:solidFill>
              <a:latin typeface="Calibri"/>
              <a:ea typeface="Calibri"/>
              <a:cs typeface="Calibri"/>
            </a:rPr>
            <a:pPr algn="ctr"/>
            <a:t>✔</a:t>
          </a:fld>
          <a:endParaRPr lang="es-ES" sz="1000">
            <a:solidFill>
              <a:srgbClr val="FFFFFF"/>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66220</xdr:rowOff>
    </xdr:to>
    <xdr:grpSp>
      <xdr:nvGrpSpPr>
        <xdr:cNvPr id="23" name="G FTP_MOODLE">
          <a:extLst>
            <a:ext uri="{FF2B5EF4-FFF2-40B4-BE49-F238E27FC236}">
              <a16:creationId xmlns:a16="http://schemas.microsoft.com/office/drawing/2014/main" id="{00000000-0008-0000-0A00-000017000000}"/>
            </a:ext>
          </a:extLst>
        </xdr:cNvPr>
        <xdr:cNvGrpSpPr/>
      </xdr:nvGrpSpPr>
      <xdr:grpSpPr>
        <a:xfrm>
          <a:off x="1790095" y="0"/>
          <a:ext cx="2974468" cy="571196"/>
          <a:chOff x="2844102" y="0"/>
          <a:chExt cx="2974468" cy="572030"/>
        </a:xfrm>
      </xdr:grpSpPr>
      <xdr:pic>
        <xdr:nvPicPr>
          <xdr:cNvPr id="24" name="FTP-MOODLE">
            <a:extLst>
              <a:ext uri="{FF2B5EF4-FFF2-40B4-BE49-F238E27FC236}">
                <a16:creationId xmlns:a16="http://schemas.microsoft.com/office/drawing/2014/main" id="{00000000-0008-0000-0A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A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A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0</xdr:row>
      <xdr:rowOff>0</xdr:rowOff>
    </xdr:from>
    <xdr:to>
      <xdr:col>6</xdr:col>
      <xdr:colOff>99857</xdr:colOff>
      <xdr:row>0</xdr:row>
      <xdr:rowOff>496777</xdr:rowOff>
    </xdr:to>
    <xdr:grpSp>
      <xdr:nvGrpSpPr>
        <xdr:cNvPr id="11" name="Ir a">
          <a:extLst>
            <a:ext uri="{FF2B5EF4-FFF2-40B4-BE49-F238E27FC236}">
              <a16:creationId xmlns:a16="http://schemas.microsoft.com/office/drawing/2014/main" id="{00000000-0008-0000-0A00-00000B000000}"/>
            </a:ext>
          </a:extLst>
        </xdr:cNvPr>
        <xdr:cNvGrpSpPr/>
      </xdr:nvGrpSpPr>
      <xdr:grpSpPr>
        <a:xfrm>
          <a:off x="1031119" y="0"/>
          <a:ext cx="858833" cy="496777"/>
          <a:chOff x="2090986" y="0"/>
          <a:chExt cx="802736" cy="496777"/>
        </a:xfrm>
      </xdr:grpSpPr>
      <xdr:cxnSp macro="">
        <xdr:nvCxnSpPr>
          <xdr:cNvPr id="17" name="LINEA">
            <a:extLst>
              <a:ext uri="{FF2B5EF4-FFF2-40B4-BE49-F238E27FC236}">
                <a16:creationId xmlns:a16="http://schemas.microsoft.com/office/drawing/2014/main" id="{00000000-0008-0000-0A00-000011000000}"/>
              </a:ext>
            </a:extLst>
          </xdr:cNvPr>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A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A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A00-000014000000}"/>
            </a:ext>
          </a:extLst>
        </xdr:cNvPr>
        <xdr:cNvGrpSpPr/>
      </xdr:nvGrpSpPr>
      <xdr:grpSpPr>
        <a:xfrm>
          <a:off x="1790095"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A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A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3943804</xdr:colOff>
      <xdr:row>1</xdr:row>
      <xdr:rowOff>621846</xdr:rowOff>
    </xdr:to>
    <xdr:grpSp>
      <xdr:nvGrpSpPr>
        <xdr:cNvPr id="2" name="G IMAGENES">
          <a:extLst>
            <a:ext uri="{FF2B5EF4-FFF2-40B4-BE49-F238E27FC236}">
              <a16:creationId xmlns:a16="http://schemas.microsoft.com/office/drawing/2014/main" id="{00000000-0008-0000-0A00-000002000000}"/>
            </a:ext>
          </a:extLst>
        </xdr:cNvPr>
        <xdr:cNvGrpSpPr/>
      </xdr:nvGrpSpPr>
      <xdr:grpSpPr>
        <a:xfrm>
          <a:off x="0" y="0"/>
          <a:ext cx="5733899" cy="1126822"/>
          <a:chOff x="0" y="0"/>
          <a:chExt cx="5652861" cy="1122589"/>
        </a:xfrm>
      </xdr:grpSpPr>
      <xdr:pic>
        <xdr:nvPicPr>
          <xdr:cNvPr id="9" name="UCA">
            <a:hlinkClick xmlns:r="http://schemas.openxmlformats.org/officeDocument/2006/relationships" r:id="rId2"/>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7866" cy="321878"/>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A00-00000E000000}"/>
              </a:ext>
            </a:extLst>
          </xdr:cNvPr>
          <xdr:cNvPicPr>
            <a:picLocks noChangeAspect="1"/>
          </xdr:cNvPicPr>
        </xdr:nvPicPr>
        <xdr:blipFill>
          <a:blip xmlns:r="http://schemas.openxmlformats.org/officeDocument/2006/relationships" r:embed="rId4"/>
          <a:stretch>
            <a:fillRect/>
          </a:stretch>
        </xdr:blipFill>
        <xdr:spPr>
          <a:xfrm>
            <a:off x="5342165" y="527958"/>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0A00-00000F000000}"/>
              </a:ext>
            </a:extLst>
          </xdr:cNvPr>
          <xdr:cNvPicPr>
            <a:picLocks noChangeAspect="1"/>
          </xdr:cNvPicPr>
        </xdr:nvPicPr>
        <xdr:blipFill>
          <a:blip xmlns:r="http://schemas.openxmlformats.org/officeDocument/2006/relationships" r:embed="rId5"/>
          <a:stretch>
            <a:fillRect/>
          </a:stretch>
        </xdr:blipFill>
        <xdr:spPr>
          <a:xfrm>
            <a:off x="5022396" y="521154"/>
            <a:ext cx="278145" cy="273016"/>
          </a:xfrm>
          <a:prstGeom prst="rect">
            <a:avLst/>
          </a:prstGeom>
        </xdr:spPr>
      </xdr:pic>
      <xdr:pic macro="[0]!Z_Celda">
        <xdr:nvPicPr>
          <xdr:cNvPr id="16" name="ZOOM">
            <a:extLst>
              <a:ext uri="{FF2B5EF4-FFF2-40B4-BE49-F238E27FC236}">
                <a16:creationId xmlns:a16="http://schemas.microsoft.com/office/drawing/2014/main" id="{00000000-0008-0000-0A00-000010000000}"/>
              </a:ext>
            </a:extLst>
          </xdr:cNvPr>
          <xdr:cNvPicPr>
            <a:picLocks noChangeAspect="1"/>
          </xdr:cNvPicPr>
        </xdr:nvPicPr>
        <xdr:blipFill>
          <a:blip xmlns:r="http://schemas.openxmlformats.org/officeDocument/2006/relationships" r:embed="rId6"/>
          <a:stretch>
            <a:fillRect/>
          </a:stretch>
        </xdr:blipFill>
        <xdr:spPr>
          <a:xfrm>
            <a:off x="5360307" y="818243"/>
            <a:ext cx="292554" cy="288109"/>
          </a:xfrm>
          <a:prstGeom prst="rect">
            <a:avLst/>
          </a:prstGeom>
        </xdr:spPr>
      </xdr:pic>
      <xdr:grpSp>
        <xdr:nvGrpSpPr>
          <xdr:cNvPr id="27" name="Ordenar">
            <a:extLst>
              <a:ext uri="{FF2B5EF4-FFF2-40B4-BE49-F238E27FC236}">
                <a16:creationId xmlns:a16="http://schemas.microsoft.com/office/drawing/2014/main" id="{00000000-0008-0000-0A00-00001B000000}"/>
              </a:ext>
            </a:extLst>
          </xdr:cNvPr>
          <xdr:cNvGrpSpPr/>
        </xdr:nvGrpSpPr>
        <xdr:grpSpPr>
          <a:xfrm>
            <a:off x="5015593" y="827314"/>
            <a:ext cx="295275" cy="295275"/>
            <a:chOff x="5129893" y="830035"/>
            <a:chExt cx="295275" cy="295275"/>
          </a:xfrm>
        </xdr:grpSpPr>
        <xdr:pic>
          <xdr:nvPicPr>
            <xdr:cNvPr id="28" name="A-Z">
              <a:extLst>
                <a:ext uri="{FF2B5EF4-FFF2-40B4-BE49-F238E27FC236}">
                  <a16:creationId xmlns:a16="http://schemas.microsoft.com/office/drawing/2014/main" id="{00000000-0008-0000-0A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0A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0A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2.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B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B00-00001C000000}"/>
            </a:ext>
          </a:extLst>
        </xdr:cNvPr>
        <xdr:cNvGrpSpPr/>
      </xdr:nvGrpSpPr>
      <xdr:grpSpPr>
        <a:xfrm>
          <a:off x="4042998" y="26253"/>
          <a:ext cx="4807945" cy="406926"/>
          <a:chOff x="4338394" y="27810"/>
          <a:chExt cx="4538066" cy="340676"/>
        </a:xfrm>
      </xdr:grpSpPr>
      <xdr:sp macro="[0]!IR_DATOS_GENERALES" textlink="">
        <xdr:nvSpPr>
          <xdr:cNvPr id="20" name="DATOS GENERALES">
            <a:extLst>
              <a:ext uri="{FF2B5EF4-FFF2-40B4-BE49-F238E27FC236}">
                <a16:creationId xmlns:a16="http://schemas.microsoft.com/office/drawing/2014/main" id="{00000000-0008-0000-0B00-000014000000}"/>
              </a:ext>
            </a:extLst>
          </xdr:cNvPr>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B00-000015000000}"/>
              </a:ext>
            </a:extLst>
          </xdr:cNvPr>
          <xdr:cNvSpPr/>
        </xdr:nvSpPr>
        <xdr:spPr>
          <a:xfrm>
            <a:off x="5103175"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B00-000016000000}"/>
              </a:ext>
            </a:extLst>
          </xdr:cNvPr>
          <xdr:cNvSpPr/>
        </xdr:nvSpPr>
        <xdr:spPr>
          <a:xfrm>
            <a:off x="5867956"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B00-000017000000}"/>
              </a:ext>
            </a:extLst>
          </xdr:cNvPr>
          <xdr:cNvSpPr/>
        </xdr:nvSpPr>
        <xdr:spPr>
          <a:xfrm>
            <a:off x="6632737"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B00-000018000000}"/>
              </a:ext>
            </a:extLst>
          </xdr:cNvPr>
          <xdr:cNvSpPr/>
        </xdr:nvSpPr>
        <xdr:spPr>
          <a:xfrm>
            <a:off x="7397518"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B00-000019000000}"/>
              </a:ext>
            </a:extLst>
          </xdr:cNvPr>
          <xdr:cNvSpPr/>
        </xdr:nvSpPr>
        <xdr:spPr>
          <a:xfrm>
            <a:off x="8162299"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314325</xdr:colOff>
      <xdr:row>5</xdr:row>
      <xdr:rowOff>19050</xdr:rowOff>
    </xdr:to>
    <xdr:grpSp>
      <xdr:nvGrpSpPr>
        <xdr:cNvPr id="26" name="G Pregunta">
          <a:extLst>
            <a:ext uri="{FF2B5EF4-FFF2-40B4-BE49-F238E27FC236}">
              <a16:creationId xmlns:a16="http://schemas.microsoft.com/office/drawing/2014/main" id="{00000000-0008-0000-0B00-00001A000000}"/>
            </a:ext>
          </a:extLst>
        </xdr:cNvPr>
        <xdr:cNvGrpSpPr/>
      </xdr:nvGrpSpPr>
      <xdr:grpSpPr>
        <a:xfrm>
          <a:off x="4042998" y="508657"/>
          <a:ext cx="721249" cy="268455"/>
          <a:chOff x="4330212" y="446922"/>
          <a:chExt cx="695291" cy="209551"/>
        </a:xfrm>
      </xdr:grpSpPr>
      <xdr:sp macro="[0]!Elegir_Pregunta" textlink="">
        <xdr:nvSpPr>
          <xdr:cNvPr id="32" name="Pregunta">
            <a:extLst>
              <a:ext uri="{FF2B5EF4-FFF2-40B4-BE49-F238E27FC236}">
                <a16:creationId xmlns:a16="http://schemas.microsoft.com/office/drawing/2014/main" id="{00000000-0008-0000-0B00-000020000000}"/>
              </a:ext>
            </a:extLst>
          </xdr:cNvPr>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5" name="Contador 1" descr="Para consultar los datos de cada pregunta." hidden="1">
                <a:extLst>
                  <a:ext uri="{63B3BB69-23CF-44E3-9099-C40C66FF867C}">
                    <a14:compatExt spid="_x0000_s18435"/>
                  </a:ext>
                  <a:ext uri="{FF2B5EF4-FFF2-40B4-BE49-F238E27FC236}">
                    <a16:creationId xmlns:a16="http://schemas.microsoft.com/office/drawing/2014/main" id="{00000000-0008-0000-0B00-000003480000}"/>
                  </a:ext>
                </a:extLst>
              </xdr:cNvPr>
              <xdr:cNvSpPr/>
            </xdr:nvSpPr>
            <xdr:spPr bwMode="auto">
              <a:xfrm>
                <a:off x="4701687" y="446922"/>
                <a:ext cx="85725" cy="209551"/>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6" name="Box PREGUNTAS" hidden="1">
                <a:extLst>
                  <a:ext uri="{63B3BB69-23CF-44E3-9099-C40C66FF867C}">
                    <a14:compatExt spid="_x0000_s18436"/>
                  </a:ext>
                  <a:ext uri="{FF2B5EF4-FFF2-40B4-BE49-F238E27FC236}">
                    <a16:creationId xmlns:a16="http://schemas.microsoft.com/office/drawing/2014/main" id="{00000000-0008-0000-0B00-000004480000}"/>
                  </a:ext>
                </a:extLst>
              </xdr:cNvPr>
              <xdr:cNvSpPr/>
            </xdr:nvSpPr>
            <xdr:spPr bwMode="auto">
              <a:xfrm>
                <a:off x="4787396" y="446942"/>
                <a:ext cx="238107"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B00-00001B000000}"/>
            </a:ext>
          </a:extLst>
        </xdr:cNvPr>
        <xdr:cNvGrpSpPr/>
      </xdr:nvGrpSpPr>
      <xdr:grpSpPr>
        <a:xfrm>
          <a:off x="2415297" y="499853"/>
          <a:ext cx="521225" cy="267734"/>
          <a:chOff x="2806212" y="440348"/>
          <a:chExt cx="495258" cy="206619"/>
        </a:xfrm>
      </xdr:grpSpPr>
      <xdr:sp macro="" textlink="">
        <xdr:nvSpPr>
          <xdr:cNvPr id="34" name="NADA">
            <a:extLst>
              <a:ext uri="{FF2B5EF4-FFF2-40B4-BE49-F238E27FC236}">
                <a16:creationId xmlns:a16="http://schemas.microsoft.com/office/drawing/2014/main" id="{00000000-0008-0000-0B00-000022000000}"/>
              </a:ext>
            </a:extLst>
          </xdr:cNvPr>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3" name="Contador 10" descr="Para consultar los datos de cada pregunta." hidden="1">
                <a:extLst>
                  <a:ext uri="{63B3BB69-23CF-44E3-9099-C40C66FF867C}">
                    <a14:compatExt spid="_x0000_s18433"/>
                  </a:ext>
                  <a:ext uri="{FF2B5EF4-FFF2-40B4-BE49-F238E27FC236}">
                    <a16:creationId xmlns:a16="http://schemas.microsoft.com/office/drawing/2014/main" id="{00000000-0008-0000-0B00-000001480000}"/>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4" name="Contador 100" descr="Para consultar los datos de cada pregunta." hidden="1">
                <a:extLst>
                  <a:ext uri="{63B3BB69-23CF-44E3-9099-C40C66FF867C}">
                    <a14:compatExt spid="_x0000_s18434"/>
                  </a:ext>
                  <a:ext uri="{FF2B5EF4-FFF2-40B4-BE49-F238E27FC236}">
                    <a16:creationId xmlns:a16="http://schemas.microsoft.com/office/drawing/2014/main" id="{00000000-0008-0000-0B00-000002480000}"/>
                  </a:ext>
                </a:extLst>
              </xdr:cNvPr>
              <xdr:cNvSpPr/>
            </xdr:nvSpPr>
            <xdr:spPr bwMode="auto">
              <a:xfrm>
                <a:off x="3215741" y="440348"/>
                <a:ext cx="85729" cy="206619"/>
              </a:xfrm>
              <a:prstGeom prst="rect">
                <a:avLst/>
              </a:prstGeom>
              <a:noFill/>
              <a:ln w="9525">
                <a:miter lim="800000"/>
                <a:headEnd/>
                <a:tailEnd/>
              </a:ln>
            </xdr:spPr>
          </xdr:sp>
        </mc:Choice>
        <mc:Fallback/>
      </mc:AlternateContent>
    </xdr:grpSp>
    <xdr:clientData/>
  </xdr:twoCellAnchor>
  <xdr:twoCellAnchor>
    <xdr:from>
      <xdr:col>1</xdr:col>
      <xdr:colOff>88434</xdr:colOff>
      <xdr:row>7</xdr:row>
      <xdr:rowOff>30236</xdr:rowOff>
    </xdr:from>
    <xdr:to>
      <xdr:col>22</xdr:col>
      <xdr:colOff>358134</xdr:colOff>
      <xdr:row>35</xdr:row>
      <xdr:rowOff>16568</xdr:rowOff>
    </xdr:to>
    <xdr:grpSp>
      <xdr:nvGrpSpPr>
        <xdr:cNvPr id="4" name="G IMAGENES">
          <a:extLst>
            <a:ext uri="{FF2B5EF4-FFF2-40B4-BE49-F238E27FC236}">
              <a16:creationId xmlns:a16="http://schemas.microsoft.com/office/drawing/2014/main" id="{00000000-0008-0000-0B00-000004000000}"/>
            </a:ext>
          </a:extLst>
        </xdr:cNvPr>
        <xdr:cNvGrpSpPr/>
      </xdr:nvGrpSpPr>
      <xdr:grpSpPr>
        <a:xfrm>
          <a:off x="278770" y="1113182"/>
          <a:ext cx="8598537" cy="4534704"/>
          <a:chOff x="286254" y="1106373"/>
          <a:chExt cx="8609761" cy="4528263"/>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286254" y="1768226"/>
            <a:ext cx="2218433" cy="354916"/>
          </a:xfrm>
          <a:prstGeom prst="rect">
            <a:avLst/>
          </a:prstGeom>
        </xdr:spPr>
      </xdr:pic>
      <xdr:pic macro="[0]!MENU_AYUDA">
        <xdr:nvPicPr>
          <xdr:cNvPr id="3" name="FTP">
            <a:extLst>
              <a:ext uri="{FF2B5EF4-FFF2-40B4-BE49-F238E27FC236}">
                <a16:creationId xmlns:a16="http://schemas.microsoft.com/office/drawing/2014/main" id="{00000000-0008-0000-0B00-000003000000}"/>
              </a:ext>
            </a:extLst>
          </xdr:cNvPr>
          <xdr:cNvPicPr>
            <a:picLocks noChangeAspect="1"/>
          </xdr:cNvPicPr>
        </xdr:nvPicPr>
        <xdr:blipFill rotWithShape="1">
          <a:blip xmlns:r="http://schemas.openxmlformats.org/officeDocument/2006/relationships" r:embed="rId3"/>
          <a:srcRect l="8903" r="-34835" b="9685"/>
          <a:stretch/>
        </xdr:blipFill>
        <xdr:spPr>
          <a:xfrm>
            <a:off x="398350" y="5020740"/>
            <a:ext cx="769248" cy="534606"/>
          </a:xfrm>
          <a:prstGeom prst="rect">
            <a:avLst/>
          </a:prstGeom>
        </xdr:spPr>
      </xdr:pic>
      <xdr:pic macro="[0]!Ir_INICIO">
        <xdr:nvPicPr>
          <xdr:cNvPr id="40" name="Casa_F_Gris" descr="HOME" title="HOME">
            <a:extLst>
              <a:ext uri="{FF2B5EF4-FFF2-40B4-BE49-F238E27FC236}">
                <a16:creationId xmlns:a16="http://schemas.microsoft.com/office/drawing/2014/main" id="{00000000-0008-0000-0B00-000028000000}"/>
              </a:ext>
            </a:extLst>
          </xdr:cNvPr>
          <xdr:cNvPicPr>
            <a:picLocks noChangeAspect="1"/>
          </xdr:cNvPicPr>
        </xdr:nvPicPr>
        <xdr:blipFill>
          <a:blip xmlns:r="http://schemas.openxmlformats.org/officeDocument/2006/relationships" r:embed="rId4"/>
          <a:stretch>
            <a:fillRect/>
          </a:stretch>
        </xdr:blipFill>
        <xdr:spPr>
          <a:xfrm>
            <a:off x="408985" y="1478767"/>
            <a:ext cx="310584" cy="267418"/>
          </a:xfrm>
          <a:prstGeom prst="rect">
            <a:avLst/>
          </a:prstGeom>
        </xdr:spPr>
      </xdr:pic>
      <xdr:pic macro="[0]!Graba_Archivo">
        <xdr:nvPicPr>
          <xdr:cNvPr id="41" name="Disquete">
            <a:extLst>
              <a:ext uri="{FF2B5EF4-FFF2-40B4-BE49-F238E27FC236}">
                <a16:creationId xmlns:a16="http://schemas.microsoft.com/office/drawing/2014/main" id="{00000000-0008-0000-0B00-000029000000}"/>
              </a:ext>
            </a:extLst>
          </xdr:cNvPr>
          <xdr:cNvPicPr>
            <a:picLocks noChangeAspect="1"/>
          </xdr:cNvPicPr>
        </xdr:nvPicPr>
        <xdr:blipFill>
          <a:blip xmlns:r="http://schemas.openxmlformats.org/officeDocument/2006/relationships" r:embed="rId5"/>
          <a:stretch>
            <a:fillRect/>
          </a:stretch>
        </xdr:blipFill>
        <xdr:spPr>
          <a:xfrm>
            <a:off x="422519" y="1106373"/>
            <a:ext cx="295620" cy="281182"/>
          </a:xfrm>
          <a:prstGeom prst="rect">
            <a:avLst/>
          </a:prstGeom>
        </xdr:spPr>
      </xdr:pic>
      <xdr:pic macro="[0]!Z_Celda">
        <xdr:nvPicPr>
          <xdr:cNvPr id="42" name="ZOOM">
            <a:extLst>
              <a:ext uri="{FF2B5EF4-FFF2-40B4-BE49-F238E27FC236}">
                <a16:creationId xmlns:a16="http://schemas.microsoft.com/office/drawing/2014/main" id="{00000000-0008-0000-0B00-00002A000000}"/>
              </a:ext>
            </a:extLst>
          </xdr:cNvPr>
          <xdr:cNvPicPr>
            <a:picLocks noChangeAspect="1"/>
          </xdr:cNvPicPr>
        </xdr:nvPicPr>
        <xdr:blipFill>
          <a:blip xmlns:r="http://schemas.openxmlformats.org/officeDocument/2006/relationships" r:embed="rId6"/>
          <a:stretch>
            <a:fillRect/>
          </a:stretch>
        </xdr:blipFill>
        <xdr:spPr>
          <a:xfrm>
            <a:off x="1247065" y="5064701"/>
            <a:ext cx="498093" cy="478449"/>
          </a:xfrm>
          <a:prstGeom prst="rect">
            <a:avLst/>
          </a:prstGeom>
        </xdr:spPr>
      </xdr:pic>
      <xdr:pic>
        <xdr:nvPicPr>
          <xdr:cNvPr id="30" name="UCA">
            <a:hlinkClick xmlns:r="http://schemas.openxmlformats.org/officeDocument/2006/relationships" r:id="rId7"/>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884254" y="4844701"/>
            <a:ext cx="2011761" cy="789935"/>
          </a:xfrm>
          <a:prstGeom prst="rect">
            <a:avLst/>
          </a:prstGeom>
          <a:ln w="25400">
            <a:solidFill>
              <a:srgbClr val="E87B00"/>
            </a:solidFill>
          </a:ln>
        </xdr:spPr>
      </xdr:pic>
    </xdr:grpSp>
    <xdr:clientData/>
  </xdr:twoCellAnchor>
  <xdr:twoCellAnchor editAs="oneCell">
    <xdr:from>
      <xdr:col>27</xdr:col>
      <xdr:colOff>0</xdr:colOff>
      <xdr:row>0</xdr:row>
      <xdr:rowOff>5685</xdr:rowOff>
    </xdr:from>
    <xdr:to>
      <xdr:col>27</xdr:col>
      <xdr:colOff>181384</xdr:colOff>
      <xdr:row>1</xdr:row>
      <xdr:rowOff>162054</xdr:rowOff>
    </xdr:to>
    <xdr:sp macro="[0]!Celdas_Formulas_Activar_Desactivar" textlink="$Z$2">
      <xdr:nvSpPr>
        <xdr:cNvPr id="44" name="VARIABLES">
          <a:extLst>
            <a:ext uri="{FF2B5EF4-FFF2-40B4-BE49-F238E27FC236}">
              <a16:creationId xmlns:a16="http://schemas.microsoft.com/office/drawing/2014/main" id="{00000000-0008-0000-0B00-00002C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9C01B29-6C91-4220-B632-BD3A78EE33C1}" type="TxLink">
            <a:rPr lang="en-US" sz="800" b="1" i="0" u="none" strike="noStrike">
              <a:solidFill>
                <a:srgbClr val="FFFFFF"/>
              </a:solidFill>
              <a:latin typeface="Calibri"/>
              <a:ea typeface="Calibri"/>
              <a:cs typeface="Calibri"/>
            </a:rPr>
            <a:pPr algn="ctr"/>
            <a:t>✔</a:t>
          </a:fld>
          <a:endParaRPr lang="es-ES" sz="1000">
            <a:solidFill>
              <a:schemeClr val="bg1"/>
            </a:solidFill>
          </a:endParaRPr>
        </a:p>
      </xdr:txBody>
    </xdr:sp>
    <xdr:clientData/>
  </xdr:twoCellAnchor>
  <xdr:twoCellAnchor>
    <xdr:from>
      <xdr:col>0</xdr:col>
      <xdr:colOff>0</xdr:colOff>
      <xdr:row>0</xdr:row>
      <xdr:rowOff>0</xdr:rowOff>
    </xdr:from>
    <xdr:to>
      <xdr:col>1</xdr:col>
      <xdr:colOff>88899</xdr:colOff>
      <xdr:row>34</xdr:row>
      <xdr:rowOff>204746</xdr:rowOff>
    </xdr:to>
    <xdr:grpSp>
      <xdr:nvGrpSpPr>
        <xdr:cNvPr id="33" name="G Menu LATERAL" hidden="1">
          <a:extLst>
            <a:ext uri="{FF2B5EF4-FFF2-40B4-BE49-F238E27FC236}">
              <a16:creationId xmlns:a16="http://schemas.microsoft.com/office/drawing/2014/main" id="{674CD93A-EFB3-41D8-A712-4425EBFF9E5B}"/>
            </a:ext>
          </a:extLst>
        </xdr:cNvPr>
        <xdr:cNvGrpSpPr/>
      </xdr:nvGrpSpPr>
      <xdr:grpSpPr>
        <a:xfrm>
          <a:off x="0" y="0"/>
          <a:ext cx="279235" cy="5586658"/>
          <a:chOff x="0" y="0"/>
          <a:chExt cx="712770" cy="4581393"/>
        </a:xfrm>
      </xdr:grpSpPr>
      <xdr:sp macro="[0]!Copia_CODIGOS_INFORMACION" textlink="">
        <xdr:nvSpPr>
          <xdr:cNvPr id="35" name="CODIGOS ESPECIALES" hidden="1">
            <a:extLst>
              <a:ext uri="{FF2B5EF4-FFF2-40B4-BE49-F238E27FC236}">
                <a16:creationId xmlns:a16="http://schemas.microsoft.com/office/drawing/2014/main" id="{2C1ABAE1-F860-82B6-F82B-809C65188D79}"/>
              </a:ext>
            </a:extLst>
          </xdr:cNvPr>
          <xdr:cNvSpPr/>
        </xdr:nvSpPr>
        <xdr:spPr>
          <a:xfrm>
            <a:off x="0" y="0"/>
            <a:ext cx="712770" cy="3395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36" name="FORMULA" hidden="1">
            <a:extLst>
              <a:ext uri="{FF2B5EF4-FFF2-40B4-BE49-F238E27FC236}">
                <a16:creationId xmlns:a16="http://schemas.microsoft.com/office/drawing/2014/main" id="{9E087954-9BDF-A213-6300-566BE2178124}"/>
              </a:ext>
            </a:extLst>
          </xdr:cNvPr>
          <xdr:cNvSpPr/>
        </xdr:nvSpPr>
        <xdr:spPr>
          <a:xfrm>
            <a:off x="0" y="40793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37" name="SUPERINDICE" hidden="1">
            <a:extLst>
              <a:ext uri="{FF2B5EF4-FFF2-40B4-BE49-F238E27FC236}">
                <a16:creationId xmlns:a16="http://schemas.microsoft.com/office/drawing/2014/main" id="{F1509B0A-48BC-9C45-37EE-F8B0803F2B22}"/>
              </a:ext>
            </a:extLst>
          </xdr:cNvPr>
          <xdr:cNvSpPr/>
        </xdr:nvSpPr>
        <xdr:spPr>
          <a:xfrm>
            <a:off x="0" y="672984"/>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38" name="SUBINDICE" hidden="1">
            <a:extLst>
              <a:ext uri="{FF2B5EF4-FFF2-40B4-BE49-F238E27FC236}">
                <a16:creationId xmlns:a16="http://schemas.microsoft.com/office/drawing/2014/main" id="{10372359-FFAC-9D27-39FD-8480DAC9521C}"/>
              </a:ext>
            </a:extLst>
          </xdr:cNvPr>
          <xdr:cNvSpPr/>
        </xdr:nvSpPr>
        <xdr:spPr>
          <a:xfrm>
            <a:off x="0" y="941472"/>
            <a:ext cx="7123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39" name="SALTO LINEA" hidden="1">
            <a:extLst>
              <a:ext uri="{FF2B5EF4-FFF2-40B4-BE49-F238E27FC236}">
                <a16:creationId xmlns:a16="http://schemas.microsoft.com/office/drawing/2014/main" id="{991FAA39-3D07-A446-B38C-1A1DAD57620F}"/>
              </a:ext>
            </a:extLst>
          </xdr:cNvPr>
          <xdr:cNvSpPr/>
        </xdr:nvSpPr>
        <xdr:spPr>
          <a:xfrm>
            <a:off x="0" y="120305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43" name="CONCATENAR" hidden="1">
            <a:extLst>
              <a:ext uri="{FF2B5EF4-FFF2-40B4-BE49-F238E27FC236}">
                <a16:creationId xmlns:a16="http://schemas.microsoft.com/office/drawing/2014/main" id="{90F69CEE-C9D9-7829-C351-A38F23B95B63}"/>
              </a:ext>
            </a:extLst>
          </xdr:cNvPr>
          <xdr:cNvSpPr/>
        </xdr:nvSpPr>
        <xdr:spPr>
          <a:xfrm>
            <a:off x="0" y="1454315"/>
            <a:ext cx="712304" cy="2164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45" name="NEGRITA" hidden="1">
            <a:extLst>
              <a:ext uri="{FF2B5EF4-FFF2-40B4-BE49-F238E27FC236}">
                <a16:creationId xmlns:a16="http://schemas.microsoft.com/office/drawing/2014/main" id="{2000833B-AA41-E6EC-FE13-A1B2028C240B}"/>
              </a:ext>
            </a:extLst>
          </xdr:cNvPr>
          <xdr:cNvSpPr/>
        </xdr:nvSpPr>
        <xdr:spPr>
          <a:xfrm>
            <a:off x="0" y="1723465"/>
            <a:ext cx="712304" cy="21163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46" name="ESPACIOS" hidden="1">
            <a:extLst>
              <a:ext uri="{FF2B5EF4-FFF2-40B4-BE49-F238E27FC236}">
                <a16:creationId xmlns:a16="http://schemas.microsoft.com/office/drawing/2014/main" id="{F0AFE8F6-9136-2B99-B523-9FC8A3B01B41}"/>
              </a:ext>
            </a:extLst>
          </xdr:cNvPr>
          <xdr:cNvSpPr/>
        </xdr:nvSpPr>
        <xdr:spPr>
          <a:xfrm>
            <a:off x="0" y="2000215"/>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47" name="TEXTO ROJO" hidden="1">
            <a:extLst>
              <a:ext uri="{FF2B5EF4-FFF2-40B4-BE49-F238E27FC236}">
                <a16:creationId xmlns:a16="http://schemas.microsoft.com/office/drawing/2014/main" id="{7AA46B67-3D58-C6BA-7184-46610113DFD7}"/>
              </a:ext>
            </a:extLst>
          </xdr:cNvPr>
          <xdr:cNvSpPr/>
        </xdr:nvSpPr>
        <xdr:spPr>
          <a:xfrm>
            <a:off x="0" y="2265283"/>
            <a:ext cx="7123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48" name="TEXTO AZUL" hidden="1">
            <a:extLst>
              <a:ext uri="{FF2B5EF4-FFF2-40B4-BE49-F238E27FC236}">
                <a16:creationId xmlns:a16="http://schemas.microsoft.com/office/drawing/2014/main" id="{265F9D94-E237-E9FF-AA3B-0884405DFF0D}"/>
              </a:ext>
            </a:extLst>
          </xdr:cNvPr>
          <xdr:cNvSpPr/>
        </xdr:nvSpPr>
        <xdr:spPr>
          <a:xfrm>
            <a:off x="0" y="2543406"/>
            <a:ext cx="7123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49" name="TEXTO OTRO COLOR" hidden="1">
            <a:extLst>
              <a:ext uri="{FF2B5EF4-FFF2-40B4-BE49-F238E27FC236}">
                <a16:creationId xmlns:a16="http://schemas.microsoft.com/office/drawing/2014/main" id="{DB845C88-9163-2BCD-779A-BC3416E392A6}"/>
              </a:ext>
            </a:extLst>
          </xdr:cNvPr>
          <xdr:cNvSpPr/>
        </xdr:nvSpPr>
        <xdr:spPr>
          <a:xfrm>
            <a:off x="0" y="2799503"/>
            <a:ext cx="7123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50" name="INSERTAR IMAGENES" hidden="1">
            <a:extLst>
              <a:ext uri="{FF2B5EF4-FFF2-40B4-BE49-F238E27FC236}">
                <a16:creationId xmlns:a16="http://schemas.microsoft.com/office/drawing/2014/main" id="{A6F96637-F51A-C0B7-56D3-4D17F2D7C5EB}"/>
              </a:ext>
            </a:extLst>
          </xdr:cNvPr>
          <xdr:cNvSpPr/>
        </xdr:nvSpPr>
        <xdr:spPr>
          <a:xfrm>
            <a:off x="0" y="3077000"/>
            <a:ext cx="712304" cy="4237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51" name="LISTA DESPLEGABLE" hidden="1">
            <a:extLst>
              <a:ext uri="{FF2B5EF4-FFF2-40B4-BE49-F238E27FC236}">
                <a16:creationId xmlns:a16="http://schemas.microsoft.com/office/drawing/2014/main" id="{AF80752C-3EA6-0956-0449-D956FADEE562}"/>
              </a:ext>
            </a:extLst>
          </xdr:cNvPr>
          <xdr:cNvSpPr/>
        </xdr:nvSpPr>
        <xdr:spPr>
          <a:xfrm>
            <a:off x="0" y="3621139"/>
            <a:ext cx="712304" cy="44544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_Desactivar" textlink="">
        <xdr:nvSpPr>
          <xdr:cNvPr id="52" name="ACTIVAR VARIABLES" hidden="1">
            <a:extLst>
              <a:ext uri="{FF2B5EF4-FFF2-40B4-BE49-F238E27FC236}">
                <a16:creationId xmlns:a16="http://schemas.microsoft.com/office/drawing/2014/main" id="{DB6281C0-BB36-D266-1245-EA3A930E2D22}"/>
              </a:ext>
            </a:extLst>
          </xdr:cNvPr>
          <xdr:cNvSpPr/>
        </xdr:nvSpPr>
        <xdr:spPr>
          <a:xfrm>
            <a:off x="0" y="4121277"/>
            <a:ext cx="712304" cy="1950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_Desactivar" textlink="">
        <xdr:nvSpPr>
          <xdr:cNvPr id="53" name="DESACTIVAR VARIABLES" hidden="1">
            <a:extLst>
              <a:ext uri="{FF2B5EF4-FFF2-40B4-BE49-F238E27FC236}">
                <a16:creationId xmlns:a16="http://schemas.microsoft.com/office/drawing/2014/main" id="{447D9A3D-5E19-03ED-F9F9-35D2A021C535}"/>
              </a:ext>
            </a:extLst>
          </xdr:cNvPr>
          <xdr:cNvSpPr/>
        </xdr:nvSpPr>
        <xdr:spPr>
          <a:xfrm>
            <a:off x="0" y="4381490"/>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0</xdr:col>
      <xdr:colOff>0</xdr:colOff>
      <xdr:row>0</xdr:row>
      <xdr:rowOff>0</xdr:rowOff>
    </xdr:from>
    <xdr:to>
      <xdr:col>0</xdr:col>
      <xdr:colOff>180281</xdr:colOff>
      <xdr:row>1</xdr:row>
      <xdr:rowOff>149876</xdr:rowOff>
    </xdr:to>
    <xdr:sp macro="[0]!Celdas_Menu_Especial_Activar_Desactivar" textlink="$A$1">
      <xdr:nvSpPr>
        <xdr:cNvPr id="54" name="MENU_LATERAL">
          <a:extLst>
            <a:ext uri="{FF2B5EF4-FFF2-40B4-BE49-F238E27FC236}">
              <a16:creationId xmlns:a16="http://schemas.microsoft.com/office/drawing/2014/main" id="{9A359D0B-79A6-4614-B2A1-59B72FEC19FD}"/>
            </a:ext>
          </a:extLst>
        </xdr:cNvPr>
        <xdr:cNvSpPr/>
      </xdr:nvSpPr>
      <xdr:spPr>
        <a:xfrm>
          <a:off x="0" y="0"/>
          <a:ext cx="180281" cy="175276"/>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A8ADCDA-DC93-4B73-A7FA-E3352CA2E078}" type="TxLink">
            <a:rPr lang="en-US" sz="1100" b="1" i="0" u="none" strike="noStrike">
              <a:solidFill>
                <a:srgbClr val="FFFFFF"/>
              </a:solidFill>
              <a:latin typeface="Calibri"/>
              <a:ea typeface="Calibri"/>
              <a:cs typeface="Calibri"/>
            </a:rPr>
            <a:pPr algn="ctr"/>
            <a:t>✔</a:t>
          </a:fld>
          <a:endParaRPr lang="es-ES" sz="1000">
            <a:solidFill>
              <a:srgbClr val="FFFFFF"/>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66014</xdr:rowOff>
    </xdr:to>
    <xdr:grpSp>
      <xdr:nvGrpSpPr>
        <xdr:cNvPr id="23" name="G FTP_MOODLE">
          <a:extLst>
            <a:ext uri="{FF2B5EF4-FFF2-40B4-BE49-F238E27FC236}">
              <a16:creationId xmlns:a16="http://schemas.microsoft.com/office/drawing/2014/main" id="{00000000-0008-0000-0C00-000017000000}"/>
            </a:ext>
          </a:extLst>
        </xdr:cNvPr>
        <xdr:cNvGrpSpPr/>
      </xdr:nvGrpSpPr>
      <xdr:grpSpPr>
        <a:xfrm>
          <a:off x="2198309" y="0"/>
          <a:ext cx="2974468" cy="570990"/>
          <a:chOff x="2844102" y="0"/>
          <a:chExt cx="2974468" cy="572030"/>
        </a:xfrm>
      </xdr:grpSpPr>
      <xdr:pic>
        <xdr:nvPicPr>
          <xdr:cNvPr id="24" name="FTP-MOODLE">
            <a:extLst>
              <a:ext uri="{FF2B5EF4-FFF2-40B4-BE49-F238E27FC236}">
                <a16:creationId xmlns:a16="http://schemas.microsoft.com/office/drawing/2014/main" id="{00000000-0008-0000-0C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C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C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118127</xdr:colOff>
      <xdr:row>0</xdr:row>
      <xdr:rowOff>496777</xdr:rowOff>
    </xdr:to>
    <xdr:grpSp>
      <xdr:nvGrpSpPr>
        <xdr:cNvPr id="10" name="Ir a">
          <a:extLst>
            <a:ext uri="{FF2B5EF4-FFF2-40B4-BE49-F238E27FC236}">
              <a16:creationId xmlns:a16="http://schemas.microsoft.com/office/drawing/2014/main" id="{00000000-0008-0000-0C00-00000A000000}"/>
            </a:ext>
          </a:extLst>
        </xdr:cNvPr>
        <xdr:cNvGrpSpPr/>
      </xdr:nvGrpSpPr>
      <xdr:grpSpPr>
        <a:xfrm>
          <a:off x="1454452" y="0"/>
          <a:ext cx="861984" cy="496777"/>
          <a:chOff x="2090986" y="0"/>
          <a:chExt cx="802736" cy="496777"/>
        </a:xfrm>
      </xdr:grpSpPr>
      <xdr:cxnSp macro="">
        <xdr:nvCxnSpPr>
          <xdr:cNvPr id="17" name="LINEA">
            <a:extLst>
              <a:ext uri="{FF2B5EF4-FFF2-40B4-BE49-F238E27FC236}">
                <a16:creationId xmlns:a16="http://schemas.microsoft.com/office/drawing/2014/main" id="{00000000-0008-0000-0C00-000011000000}"/>
              </a:ext>
            </a:extLst>
          </xdr:cNvPr>
          <xdr:cNvCxnSpPr/>
        </xdr:nvCxnSpPr>
        <xdr:spPr>
          <a:xfrm>
            <a:off x="2090986" y="319012"/>
            <a:ext cx="684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C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C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C00-000014000000}"/>
            </a:ext>
          </a:extLst>
        </xdr:cNvPr>
        <xdr:cNvGrpSpPr/>
      </xdr:nvGrpSpPr>
      <xdr:grpSpPr>
        <a:xfrm>
          <a:off x="2198309"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C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C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3639004</xdr:colOff>
      <xdr:row>1</xdr:row>
      <xdr:rowOff>621847</xdr:rowOff>
    </xdr:to>
    <xdr:grpSp>
      <xdr:nvGrpSpPr>
        <xdr:cNvPr id="2" name="G IMAGENES">
          <a:extLst>
            <a:ext uri="{FF2B5EF4-FFF2-40B4-BE49-F238E27FC236}">
              <a16:creationId xmlns:a16="http://schemas.microsoft.com/office/drawing/2014/main" id="{00000000-0008-0000-0C00-000002000000}"/>
            </a:ext>
          </a:extLst>
        </xdr:cNvPr>
        <xdr:cNvGrpSpPr/>
      </xdr:nvGrpSpPr>
      <xdr:grpSpPr>
        <a:xfrm>
          <a:off x="0" y="0"/>
          <a:ext cx="5837313" cy="1126823"/>
          <a:chOff x="0" y="0"/>
          <a:chExt cx="5734504" cy="1122590"/>
        </a:xfrm>
      </xdr:grpSpPr>
      <xdr:pic>
        <xdr:nvPicPr>
          <xdr:cNvPr id="8" name="UCA">
            <a:hlinkClick xmlns:r="http://schemas.openxmlformats.org/officeDocument/2006/relationships" r:id="rId2"/>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3877" cy="321878"/>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C00-00000E000000}"/>
              </a:ext>
            </a:extLst>
          </xdr:cNvPr>
          <xdr:cNvPicPr>
            <a:picLocks noChangeAspect="1"/>
          </xdr:cNvPicPr>
        </xdr:nvPicPr>
        <xdr:blipFill>
          <a:blip xmlns:r="http://schemas.openxmlformats.org/officeDocument/2006/relationships" r:embed="rId4"/>
          <a:stretch>
            <a:fillRect/>
          </a:stretch>
        </xdr:blipFill>
        <xdr:spPr>
          <a:xfrm>
            <a:off x="5422447" y="534761"/>
            <a:ext cx="295072" cy="253616"/>
          </a:xfrm>
          <a:prstGeom prst="rect">
            <a:avLst/>
          </a:prstGeom>
        </xdr:spPr>
      </xdr:pic>
      <xdr:pic macro="[0]!Graba_Archivo">
        <xdr:nvPicPr>
          <xdr:cNvPr id="16" name="Disquete">
            <a:extLst>
              <a:ext uri="{FF2B5EF4-FFF2-40B4-BE49-F238E27FC236}">
                <a16:creationId xmlns:a16="http://schemas.microsoft.com/office/drawing/2014/main" id="{00000000-0008-0000-0C00-000010000000}"/>
              </a:ext>
            </a:extLst>
          </xdr:cNvPr>
          <xdr:cNvPicPr>
            <a:picLocks noChangeAspect="1"/>
          </xdr:cNvPicPr>
        </xdr:nvPicPr>
        <xdr:blipFill>
          <a:blip xmlns:r="http://schemas.openxmlformats.org/officeDocument/2006/relationships" r:embed="rId5"/>
          <a:stretch>
            <a:fillRect/>
          </a:stretch>
        </xdr:blipFill>
        <xdr:spPr>
          <a:xfrm>
            <a:off x="5102679" y="521154"/>
            <a:ext cx="278145" cy="273016"/>
          </a:xfrm>
          <a:prstGeom prst="rect">
            <a:avLst/>
          </a:prstGeom>
        </xdr:spPr>
      </xdr:pic>
      <xdr:pic macro="[0]!Z_Celda">
        <xdr:nvPicPr>
          <xdr:cNvPr id="27" name="ZOOM">
            <a:extLst>
              <a:ext uri="{FF2B5EF4-FFF2-40B4-BE49-F238E27FC236}">
                <a16:creationId xmlns:a16="http://schemas.microsoft.com/office/drawing/2014/main" id="{00000000-0008-0000-0C00-00001B000000}"/>
              </a:ext>
            </a:extLst>
          </xdr:cNvPr>
          <xdr:cNvPicPr>
            <a:picLocks noChangeAspect="1"/>
          </xdr:cNvPicPr>
        </xdr:nvPicPr>
        <xdr:blipFill>
          <a:blip xmlns:r="http://schemas.openxmlformats.org/officeDocument/2006/relationships" r:embed="rId6"/>
          <a:stretch>
            <a:fillRect/>
          </a:stretch>
        </xdr:blipFill>
        <xdr:spPr>
          <a:xfrm>
            <a:off x="5441950" y="824593"/>
            <a:ext cx="292554" cy="288109"/>
          </a:xfrm>
          <a:prstGeom prst="rect">
            <a:avLst/>
          </a:prstGeom>
        </xdr:spPr>
      </xdr:pic>
      <xdr:grpSp>
        <xdr:nvGrpSpPr>
          <xdr:cNvPr id="28" name="Ordenar">
            <a:extLst>
              <a:ext uri="{FF2B5EF4-FFF2-40B4-BE49-F238E27FC236}">
                <a16:creationId xmlns:a16="http://schemas.microsoft.com/office/drawing/2014/main" id="{00000000-0008-0000-0C00-00001C000000}"/>
              </a:ext>
            </a:extLst>
          </xdr:cNvPr>
          <xdr:cNvGrpSpPr/>
        </xdr:nvGrpSpPr>
        <xdr:grpSpPr>
          <a:xfrm>
            <a:off x="5095875" y="827315"/>
            <a:ext cx="295275" cy="295275"/>
            <a:chOff x="5129893" y="830035"/>
            <a:chExt cx="295275" cy="295275"/>
          </a:xfrm>
        </xdr:grpSpPr>
        <xdr:pic>
          <xdr:nvPicPr>
            <xdr:cNvPr id="29" name="A-Z">
              <a:extLst>
                <a:ext uri="{FF2B5EF4-FFF2-40B4-BE49-F238E27FC236}">
                  <a16:creationId xmlns:a16="http://schemas.microsoft.com/office/drawing/2014/main" id="{00000000-0008-0000-0C00-00001D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30" name="Ascendente">
              <a:extLst>
                <a:ext uri="{FF2B5EF4-FFF2-40B4-BE49-F238E27FC236}">
                  <a16:creationId xmlns:a16="http://schemas.microsoft.com/office/drawing/2014/main" id="{00000000-0008-0000-0C00-00001E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1" name="Descendente">
              <a:extLst>
                <a:ext uri="{FF2B5EF4-FFF2-40B4-BE49-F238E27FC236}">
                  <a16:creationId xmlns:a16="http://schemas.microsoft.com/office/drawing/2014/main" id="{00000000-0008-0000-0C00-00001F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4.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D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0</xdr:row>
      <xdr:rowOff>7869</xdr:rowOff>
    </xdr:from>
    <xdr:to>
      <xdr:col>22</xdr:col>
      <xdr:colOff>331770</xdr:colOff>
      <xdr:row>3</xdr:row>
      <xdr:rowOff>16981</xdr:rowOff>
    </xdr:to>
    <xdr:grpSp>
      <xdr:nvGrpSpPr>
        <xdr:cNvPr id="28" name="G Menu SUPERIOR">
          <a:extLst>
            <a:ext uri="{FF2B5EF4-FFF2-40B4-BE49-F238E27FC236}">
              <a16:creationId xmlns:a16="http://schemas.microsoft.com/office/drawing/2014/main" id="{00000000-0008-0000-0D00-00001C000000}"/>
            </a:ext>
          </a:extLst>
        </xdr:cNvPr>
        <xdr:cNvGrpSpPr/>
      </xdr:nvGrpSpPr>
      <xdr:grpSpPr>
        <a:xfrm>
          <a:off x="4042998" y="7869"/>
          <a:ext cx="4807945" cy="442290"/>
          <a:chOff x="4330212" y="7869"/>
          <a:chExt cx="4522770" cy="382785"/>
        </a:xfrm>
      </xdr:grpSpPr>
      <xdr:sp macro="[0]!IR_DATOS_GENERALES" textlink="">
        <xdr:nvSpPr>
          <xdr:cNvPr id="20" name="DATOS GENERALES">
            <a:extLst>
              <a:ext uri="{FF2B5EF4-FFF2-40B4-BE49-F238E27FC236}">
                <a16:creationId xmlns:a16="http://schemas.microsoft.com/office/drawing/2014/main" id="{00000000-0008-0000-0D00-000014000000}"/>
              </a:ext>
            </a:extLst>
          </xdr:cNvPr>
          <xdr:cNvSpPr/>
        </xdr:nvSpPr>
        <xdr:spPr>
          <a:xfrm>
            <a:off x="4330212" y="7869"/>
            <a:ext cx="712770" cy="38278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D00-000015000000}"/>
              </a:ext>
            </a:extLst>
          </xdr:cNvPr>
          <xdr:cNvSpPr/>
        </xdr:nvSpPr>
        <xdr:spPr>
          <a:xfrm>
            <a:off x="5092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D00-000016000000}"/>
              </a:ext>
            </a:extLst>
          </xdr:cNvPr>
          <xdr:cNvSpPr/>
        </xdr:nvSpPr>
        <xdr:spPr>
          <a:xfrm>
            <a:off x="5854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D00-000017000000}"/>
              </a:ext>
            </a:extLst>
          </xdr:cNvPr>
          <xdr:cNvSpPr/>
        </xdr:nvSpPr>
        <xdr:spPr>
          <a:xfrm>
            <a:off x="6616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D00-000018000000}"/>
              </a:ext>
            </a:extLst>
          </xdr:cNvPr>
          <xdr:cNvSpPr/>
        </xdr:nvSpPr>
        <xdr:spPr>
          <a:xfrm>
            <a:off x="7378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D00-000019000000}"/>
              </a:ext>
            </a:extLst>
          </xdr:cNvPr>
          <xdr:cNvSpPr/>
        </xdr:nvSpPr>
        <xdr:spPr>
          <a:xfrm>
            <a:off x="8140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3</xdr:row>
      <xdr:rowOff>75595</xdr:rowOff>
    </xdr:from>
    <xdr:to>
      <xdr:col>12</xdr:col>
      <xdr:colOff>323850</xdr:colOff>
      <xdr:row>5</xdr:row>
      <xdr:rowOff>19050</xdr:rowOff>
    </xdr:to>
    <xdr:grpSp>
      <xdr:nvGrpSpPr>
        <xdr:cNvPr id="26" name="G Pregunta">
          <a:extLst>
            <a:ext uri="{FF2B5EF4-FFF2-40B4-BE49-F238E27FC236}">
              <a16:creationId xmlns:a16="http://schemas.microsoft.com/office/drawing/2014/main" id="{00000000-0008-0000-0D00-00001A000000}"/>
            </a:ext>
          </a:extLst>
        </xdr:cNvPr>
        <xdr:cNvGrpSpPr/>
      </xdr:nvGrpSpPr>
      <xdr:grpSpPr>
        <a:xfrm>
          <a:off x="4042998" y="508773"/>
          <a:ext cx="730774" cy="268339"/>
          <a:chOff x="4301369" y="453252"/>
          <a:chExt cx="701753" cy="208037"/>
        </a:xfrm>
      </xdr:grpSpPr>
      <xdr:sp macro="[0]!Elegir_Pregunta" textlink="">
        <xdr:nvSpPr>
          <xdr:cNvPr id="32" name="Pregunta">
            <a:extLst>
              <a:ext uri="{FF2B5EF4-FFF2-40B4-BE49-F238E27FC236}">
                <a16:creationId xmlns:a16="http://schemas.microsoft.com/office/drawing/2014/main" id="{00000000-0008-0000-0D00-000020000000}"/>
              </a:ext>
            </a:extLst>
          </xdr:cNvPr>
          <xdr:cNvSpPr/>
        </xdr:nvSpPr>
        <xdr:spPr>
          <a:xfrm>
            <a:off x="4301369"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5" name="Contador 1" descr="Para consultar los datos de cada pregunta." hidden="1">
                <a:extLst>
                  <a:ext uri="{63B3BB69-23CF-44E3-9099-C40C66FF867C}">
                    <a14:compatExt spid="_x0000_s28675"/>
                  </a:ext>
                  <a:ext uri="{FF2B5EF4-FFF2-40B4-BE49-F238E27FC236}">
                    <a16:creationId xmlns:a16="http://schemas.microsoft.com/office/drawing/2014/main" id="{00000000-0008-0000-0D00-000003700000}"/>
                  </a:ext>
                </a:extLst>
              </xdr:cNvPr>
              <xdr:cNvSpPr/>
            </xdr:nvSpPr>
            <xdr:spPr bwMode="auto">
              <a:xfrm>
                <a:off x="4679345" y="453252"/>
                <a:ext cx="85725" cy="208037"/>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6" name="Box PREGUNTAS" hidden="1">
                <a:extLst>
                  <a:ext uri="{63B3BB69-23CF-44E3-9099-C40C66FF867C}">
                    <a14:compatExt spid="_x0000_s28676"/>
                  </a:ext>
                  <a:ext uri="{FF2B5EF4-FFF2-40B4-BE49-F238E27FC236}">
                    <a16:creationId xmlns:a16="http://schemas.microsoft.com/office/drawing/2014/main" id="{00000000-0008-0000-0D00-000004700000}"/>
                  </a:ext>
                </a:extLst>
              </xdr:cNvPr>
              <xdr:cNvSpPr/>
            </xdr:nvSpPr>
            <xdr:spPr bwMode="auto">
              <a:xfrm>
                <a:off x="4765004" y="453571"/>
                <a:ext cx="238118" cy="18898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D00-00001B000000}"/>
            </a:ext>
          </a:extLst>
        </xdr:cNvPr>
        <xdr:cNvGrpSpPr/>
      </xdr:nvGrpSpPr>
      <xdr:grpSpPr>
        <a:xfrm>
          <a:off x="2415297" y="499853"/>
          <a:ext cx="521225" cy="267734"/>
          <a:chOff x="2789464" y="444651"/>
          <a:chExt cx="492198" cy="207434"/>
        </a:xfrm>
      </xdr:grpSpPr>
      <xdr:sp macro="" textlink="">
        <xdr:nvSpPr>
          <xdr:cNvPr id="34" name="NADA">
            <a:extLst>
              <a:ext uri="{FF2B5EF4-FFF2-40B4-BE49-F238E27FC236}">
                <a16:creationId xmlns:a16="http://schemas.microsoft.com/office/drawing/2014/main" id="{00000000-0008-0000-0D00-000022000000}"/>
              </a:ext>
            </a:extLst>
          </xdr:cNvPr>
          <xdr:cNvSpPr/>
        </xdr:nvSpPr>
        <xdr:spPr>
          <a:xfrm>
            <a:off x="2789464"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3" name="Contador 10" descr="Para consultar los datos de cada pregunta." hidden="1">
                <a:extLst>
                  <a:ext uri="{63B3BB69-23CF-44E3-9099-C40C66FF867C}">
                    <a14:compatExt spid="_x0000_s28673"/>
                  </a:ext>
                  <a:ext uri="{FF2B5EF4-FFF2-40B4-BE49-F238E27FC236}">
                    <a16:creationId xmlns:a16="http://schemas.microsoft.com/office/drawing/2014/main" id="{00000000-0008-0000-0D00-000001700000}"/>
                  </a:ext>
                </a:extLst>
              </xdr:cNvPr>
              <xdr:cNvSpPr/>
            </xdr:nvSpPr>
            <xdr:spPr bwMode="auto">
              <a:xfrm>
                <a:off x="3113314" y="444651"/>
                <a:ext cx="82701" cy="20743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4" name="Contador 100" descr="Para consultar los datos de cada pregunta." hidden="1">
                <a:extLst>
                  <a:ext uri="{63B3BB69-23CF-44E3-9099-C40C66FF867C}">
                    <a14:compatExt spid="_x0000_s28674"/>
                  </a:ext>
                  <a:ext uri="{FF2B5EF4-FFF2-40B4-BE49-F238E27FC236}">
                    <a16:creationId xmlns:a16="http://schemas.microsoft.com/office/drawing/2014/main" id="{00000000-0008-0000-0D00-000002700000}"/>
                  </a:ext>
                </a:extLst>
              </xdr:cNvPr>
              <xdr:cNvSpPr/>
            </xdr:nvSpPr>
            <xdr:spPr bwMode="auto">
              <a:xfrm>
                <a:off x="3195953" y="444651"/>
                <a:ext cx="85709" cy="207434"/>
              </a:xfrm>
              <a:prstGeom prst="rect">
                <a:avLst/>
              </a:prstGeom>
              <a:noFill/>
              <a:ln w="9525">
                <a:miter lim="800000"/>
                <a:headEnd/>
                <a:tailEnd/>
              </a:ln>
            </xdr:spPr>
          </xdr:sp>
        </mc:Choice>
        <mc:Fallback/>
      </mc:AlternateContent>
    </xdr:grpSp>
    <xdr:clientData/>
  </xdr:twoCellAnchor>
  <xdr:twoCellAnchor>
    <xdr:from>
      <xdr:col>1</xdr:col>
      <xdr:colOff>23294</xdr:colOff>
      <xdr:row>7</xdr:row>
      <xdr:rowOff>6416</xdr:rowOff>
    </xdr:from>
    <xdr:to>
      <xdr:col>22</xdr:col>
      <xdr:colOff>357958</xdr:colOff>
      <xdr:row>35</xdr:row>
      <xdr:rowOff>12064</xdr:rowOff>
    </xdr:to>
    <xdr:grpSp>
      <xdr:nvGrpSpPr>
        <xdr:cNvPr id="28672" name="G IMAGENES">
          <a:extLst>
            <a:ext uri="{FF2B5EF4-FFF2-40B4-BE49-F238E27FC236}">
              <a16:creationId xmlns:a16="http://schemas.microsoft.com/office/drawing/2014/main" id="{00000000-0008-0000-0D00-000000700000}"/>
            </a:ext>
          </a:extLst>
        </xdr:cNvPr>
        <xdr:cNvGrpSpPr/>
      </xdr:nvGrpSpPr>
      <xdr:grpSpPr>
        <a:xfrm>
          <a:off x="213630" y="1089362"/>
          <a:ext cx="8663501" cy="4554020"/>
          <a:chOff x="743329" y="281310"/>
          <a:chExt cx="8303651" cy="4356862"/>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D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43329" y="927580"/>
            <a:ext cx="2123588" cy="340546"/>
          </a:xfrm>
          <a:prstGeom prst="rect">
            <a:avLst/>
          </a:prstGeom>
        </xdr:spPr>
      </xdr:pic>
      <xdr:pic macro="[0]!MENU_AYUDA">
        <xdr:nvPicPr>
          <xdr:cNvPr id="3" name="FTP">
            <a:extLst>
              <a:ext uri="{FF2B5EF4-FFF2-40B4-BE49-F238E27FC236}">
                <a16:creationId xmlns:a16="http://schemas.microsoft.com/office/drawing/2014/main" id="{00000000-0008-0000-0D00-000003000000}"/>
              </a:ext>
            </a:extLst>
          </xdr:cNvPr>
          <xdr:cNvPicPr>
            <a:picLocks noChangeAspect="1"/>
          </xdr:cNvPicPr>
        </xdr:nvPicPr>
        <xdr:blipFill rotWithShape="1">
          <a:blip xmlns:r="http://schemas.openxmlformats.org/officeDocument/2006/relationships" r:embed="rId3"/>
          <a:srcRect l="8903" r="-34835" b="9685"/>
          <a:stretch/>
        </xdr:blipFill>
        <xdr:spPr>
          <a:xfrm>
            <a:off x="904974" y="4067418"/>
            <a:ext cx="736057" cy="521425"/>
          </a:xfrm>
          <a:prstGeom prst="rect">
            <a:avLst/>
          </a:prstGeom>
        </xdr:spPr>
      </xdr:pic>
      <xdr:pic>
        <xdr:nvPicPr>
          <xdr:cNvPr id="30" name="UCA">
            <a:hlinkClick xmlns:r="http://schemas.openxmlformats.org/officeDocument/2006/relationships" r:id="rId4"/>
            <a:extLst>
              <a:ext uri="{FF2B5EF4-FFF2-40B4-BE49-F238E27FC236}">
                <a16:creationId xmlns:a16="http://schemas.microsoft.com/office/drawing/2014/main" id="{00000000-0008-0000-0D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30392" y="3899139"/>
            <a:ext cx="1916588" cy="739033"/>
          </a:xfrm>
          <a:prstGeom prst="rect">
            <a:avLst/>
          </a:prstGeom>
          <a:ln w="25400">
            <a:solidFill>
              <a:srgbClr val="E87B00"/>
            </a:solidFill>
          </a:ln>
        </xdr:spPr>
      </xdr:pic>
      <xdr:pic macro="[0]!Ir_INICIO">
        <xdr:nvPicPr>
          <xdr:cNvPr id="40" name="Casa_F_Gris" descr="HOME" title="HOME">
            <a:extLst>
              <a:ext uri="{FF2B5EF4-FFF2-40B4-BE49-F238E27FC236}">
                <a16:creationId xmlns:a16="http://schemas.microsoft.com/office/drawing/2014/main" id="{00000000-0008-0000-0D00-000028000000}"/>
              </a:ext>
            </a:extLst>
          </xdr:cNvPr>
          <xdr:cNvPicPr>
            <a:picLocks noChangeAspect="1"/>
          </xdr:cNvPicPr>
        </xdr:nvPicPr>
        <xdr:blipFill>
          <a:blip xmlns:r="http://schemas.openxmlformats.org/officeDocument/2006/relationships" r:embed="rId6"/>
          <a:stretch>
            <a:fillRect/>
          </a:stretch>
        </xdr:blipFill>
        <xdr:spPr>
          <a:xfrm>
            <a:off x="899478" y="638274"/>
            <a:ext cx="293752" cy="260676"/>
          </a:xfrm>
          <a:prstGeom prst="rect">
            <a:avLst/>
          </a:prstGeom>
        </xdr:spPr>
      </xdr:pic>
      <xdr:pic macro="[0]!Graba_Archivo">
        <xdr:nvPicPr>
          <xdr:cNvPr id="41" name="Disquete">
            <a:extLst>
              <a:ext uri="{FF2B5EF4-FFF2-40B4-BE49-F238E27FC236}">
                <a16:creationId xmlns:a16="http://schemas.microsoft.com/office/drawing/2014/main" id="{00000000-0008-0000-0D00-000029000000}"/>
              </a:ext>
            </a:extLst>
          </xdr:cNvPr>
          <xdr:cNvPicPr>
            <a:picLocks noChangeAspect="1"/>
          </xdr:cNvPicPr>
        </xdr:nvPicPr>
        <xdr:blipFill>
          <a:blip xmlns:r="http://schemas.openxmlformats.org/officeDocument/2006/relationships" r:embed="rId7"/>
          <a:stretch>
            <a:fillRect/>
          </a:stretch>
        </xdr:blipFill>
        <xdr:spPr>
          <a:xfrm>
            <a:off x="912399" y="281310"/>
            <a:ext cx="279467" cy="268731"/>
          </a:xfrm>
          <a:prstGeom prst="rect">
            <a:avLst/>
          </a:prstGeom>
        </xdr:spPr>
      </xdr:pic>
      <xdr:pic macro="[0]!Z_Celda">
        <xdr:nvPicPr>
          <xdr:cNvPr id="42" name="ZOOM">
            <a:extLst>
              <a:ext uri="{FF2B5EF4-FFF2-40B4-BE49-F238E27FC236}">
                <a16:creationId xmlns:a16="http://schemas.microsoft.com/office/drawing/2014/main" id="{00000000-0008-0000-0D00-00002A000000}"/>
              </a:ext>
            </a:extLst>
          </xdr:cNvPr>
          <xdr:cNvPicPr>
            <a:picLocks noChangeAspect="1"/>
          </xdr:cNvPicPr>
        </xdr:nvPicPr>
        <xdr:blipFill>
          <a:blip xmlns:r="http://schemas.openxmlformats.org/officeDocument/2006/relationships" r:embed="rId8"/>
          <a:stretch>
            <a:fillRect/>
          </a:stretch>
        </xdr:blipFill>
        <xdr:spPr>
          <a:xfrm>
            <a:off x="1728261" y="4123263"/>
            <a:ext cx="478881" cy="461226"/>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22</xdr:col>
          <xdr:colOff>84667</xdr:colOff>
          <xdr:row>8</xdr:row>
          <xdr:rowOff>29633</xdr:rowOff>
        </xdr:from>
        <xdr:to>
          <xdr:col>22</xdr:col>
          <xdr:colOff>325967</xdr:colOff>
          <xdr:row>8</xdr:row>
          <xdr:rowOff>220133</xdr:rowOff>
        </xdr:to>
        <xdr:sp macro="" textlink="">
          <xdr:nvSpPr>
            <xdr:cNvPr id="28729" name="Box PREGUNTAS" hidden="1">
              <a:extLst>
                <a:ext uri="{63B3BB69-23CF-44E3-9099-C40C66FF867C}">
                  <a14:compatExt spid="_x0000_s28729"/>
                </a:ext>
                <a:ext uri="{FF2B5EF4-FFF2-40B4-BE49-F238E27FC236}">
                  <a16:creationId xmlns:a16="http://schemas.microsoft.com/office/drawing/2014/main" id="{00000000-0008-0000-0D00-00003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27</xdr:col>
      <xdr:colOff>0</xdr:colOff>
      <xdr:row>0</xdr:row>
      <xdr:rowOff>5685</xdr:rowOff>
    </xdr:from>
    <xdr:to>
      <xdr:col>27</xdr:col>
      <xdr:colOff>170850</xdr:colOff>
      <xdr:row>1</xdr:row>
      <xdr:rowOff>161201</xdr:rowOff>
    </xdr:to>
    <xdr:sp macro="[0]!Celdas_Formulas_Activar_Desactivar" textlink="$Z$2">
      <xdr:nvSpPr>
        <xdr:cNvPr id="44" name="VARIABLES">
          <a:extLst>
            <a:ext uri="{FF2B5EF4-FFF2-40B4-BE49-F238E27FC236}">
              <a16:creationId xmlns:a16="http://schemas.microsoft.com/office/drawing/2014/main" id="{00000000-0008-0000-0D00-00002C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AF54E35-475B-4CE5-BBEF-08D100531A62}" type="TxLink">
            <a:rPr lang="en-US" sz="800" b="1" i="0" u="none" strike="noStrike">
              <a:solidFill>
                <a:srgbClr val="FFFFFF"/>
              </a:solidFill>
              <a:latin typeface="Calibri"/>
              <a:ea typeface="Calibri"/>
              <a:cs typeface="Calibri"/>
            </a:rPr>
            <a:pPr algn="ctr"/>
            <a:t>✔</a:t>
          </a:fld>
          <a:endParaRPr lang="es-ES" sz="1000">
            <a:solidFill>
              <a:schemeClr val="bg1"/>
            </a:solidFill>
          </a:endParaRPr>
        </a:p>
      </xdr:txBody>
    </xdr:sp>
    <xdr:clientData/>
  </xdr:twoCellAnchor>
  <xdr:twoCellAnchor>
    <xdr:from>
      <xdr:col>0</xdr:col>
      <xdr:colOff>0</xdr:colOff>
      <xdr:row>0</xdr:row>
      <xdr:rowOff>0</xdr:rowOff>
    </xdr:from>
    <xdr:to>
      <xdr:col>1</xdr:col>
      <xdr:colOff>88899</xdr:colOff>
      <xdr:row>34</xdr:row>
      <xdr:rowOff>204746</xdr:rowOff>
    </xdr:to>
    <xdr:grpSp>
      <xdr:nvGrpSpPr>
        <xdr:cNvPr id="31" name="G Menu LATERAL" hidden="1">
          <a:extLst>
            <a:ext uri="{FF2B5EF4-FFF2-40B4-BE49-F238E27FC236}">
              <a16:creationId xmlns:a16="http://schemas.microsoft.com/office/drawing/2014/main" id="{EE7FC5FC-4531-4A40-AE64-0487FE3074F8}"/>
            </a:ext>
          </a:extLst>
        </xdr:cNvPr>
        <xdr:cNvGrpSpPr/>
      </xdr:nvGrpSpPr>
      <xdr:grpSpPr>
        <a:xfrm>
          <a:off x="0" y="0"/>
          <a:ext cx="279235" cy="5586658"/>
          <a:chOff x="0" y="0"/>
          <a:chExt cx="712770" cy="4581393"/>
        </a:xfrm>
      </xdr:grpSpPr>
      <xdr:sp macro="[0]!Copia_CODIGOS_INFORMACION" textlink="">
        <xdr:nvSpPr>
          <xdr:cNvPr id="33" name="CODIGOS ESPECIALES" hidden="1">
            <a:extLst>
              <a:ext uri="{FF2B5EF4-FFF2-40B4-BE49-F238E27FC236}">
                <a16:creationId xmlns:a16="http://schemas.microsoft.com/office/drawing/2014/main" id="{F190ADE6-332F-3AED-A69C-DE874AEFE0C6}"/>
              </a:ext>
            </a:extLst>
          </xdr:cNvPr>
          <xdr:cNvSpPr/>
        </xdr:nvSpPr>
        <xdr:spPr>
          <a:xfrm>
            <a:off x="0" y="0"/>
            <a:ext cx="712770" cy="3395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35" name="FORMULA" hidden="1">
            <a:extLst>
              <a:ext uri="{FF2B5EF4-FFF2-40B4-BE49-F238E27FC236}">
                <a16:creationId xmlns:a16="http://schemas.microsoft.com/office/drawing/2014/main" id="{77202E22-376A-533F-A092-2AE3E8A878EC}"/>
              </a:ext>
            </a:extLst>
          </xdr:cNvPr>
          <xdr:cNvSpPr/>
        </xdr:nvSpPr>
        <xdr:spPr>
          <a:xfrm>
            <a:off x="0" y="40793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36" name="SUPERINDICE" hidden="1">
            <a:extLst>
              <a:ext uri="{FF2B5EF4-FFF2-40B4-BE49-F238E27FC236}">
                <a16:creationId xmlns:a16="http://schemas.microsoft.com/office/drawing/2014/main" id="{98B4E76B-57CC-12C4-1630-5B5050FD75C5}"/>
              </a:ext>
            </a:extLst>
          </xdr:cNvPr>
          <xdr:cNvSpPr/>
        </xdr:nvSpPr>
        <xdr:spPr>
          <a:xfrm>
            <a:off x="0" y="672984"/>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37" name="SUBINDICE" hidden="1">
            <a:extLst>
              <a:ext uri="{FF2B5EF4-FFF2-40B4-BE49-F238E27FC236}">
                <a16:creationId xmlns:a16="http://schemas.microsoft.com/office/drawing/2014/main" id="{5867E10E-FE2D-725C-0BE0-C59C90AADD47}"/>
              </a:ext>
            </a:extLst>
          </xdr:cNvPr>
          <xdr:cNvSpPr/>
        </xdr:nvSpPr>
        <xdr:spPr>
          <a:xfrm>
            <a:off x="0" y="941472"/>
            <a:ext cx="7123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38" name="SALTO LINEA" hidden="1">
            <a:extLst>
              <a:ext uri="{FF2B5EF4-FFF2-40B4-BE49-F238E27FC236}">
                <a16:creationId xmlns:a16="http://schemas.microsoft.com/office/drawing/2014/main" id="{08826F8C-F60B-27CD-ED2A-8560DB71CC48}"/>
              </a:ext>
            </a:extLst>
          </xdr:cNvPr>
          <xdr:cNvSpPr/>
        </xdr:nvSpPr>
        <xdr:spPr>
          <a:xfrm>
            <a:off x="0" y="120305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39" name="CONCATENAR" hidden="1">
            <a:extLst>
              <a:ext uri="{FF2B5EF4-FFF2-40B4-BE49-F238E27FC236}">
                <a16:creationId xmlns:a16="http://schemas.microsoft.com/office/drawing/2014/main" id="{7BA19075-6B8F-588B-3649-9E5B6C9D6784}"/>
              </a:ext>
            </a:extLst>
          </xdr:cNvPr>
          <xdr:cNvSpPr/>
        </xdr:nvSpPr>
        <xdr:spPr>
          <a:xfrm>
            <a:off x="0" y="1454315"/>
            <a:ext cx="712304" cy="2164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43" name="NEGRITA" hidden="1">
            <a:extLst>
              <a:ext uri="{FF2B5EF4-FFF2-40B4-BE49-F238E27FC236}">
                <a16:creationId xmlns:a16="http://schemas.microsoft.com/office/drawing/2014/main" id="{0D135FA9-56E1-B32E-28C4-FD364209EB29}"/>
              </a:ext>
            </a:extLst>
          </xdr:cNvPr>
          <xdr:cNvSpPr/>
        </xdr:nvSpPr>
        <xdr:spPr>
          <a:xfrm>
            <a:off x="0" y="1723465"/>
            <a:ext cx="712304" cy="21163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45" name="ESPACIOS" hidden="1">
            <a:extLst>
              <a:ext uri="{FF2B5EF4-FFF2-40B4-BE49-F238E27FC236}">
                <a16:creationId xmlns:a16="http://schemas.microsoft.com/office/drawing/2014/main" id="{EC516480-2A32-714D-F702-E6B557454D6E}"/>
              </a:ext>
            </a:extLst>
          </xdr:cNvPr>
          <xdr:cNvSpPr/>
        </xdr:nvSpPr>
        <xdr:spPr>
          <a:xfrm>
            <a:off x="0" y="2000215"/>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46" name="TEXTO ROJO" hidden="1">
            <a:extLst>
              <a:ext uri="{FF2B5EF4-FFF2-40B4-BE49-F238E27FC236}">
                <a16:creationId xmlns:a16="http://schemas.microsoft.com/office/drawing/2014/main" id="{7095644E-D0F4-0345-DDDE-EAF515DDBD64}"/>
              </a:ext>
            </a:extLst>
          </xdr:cNvPr>
          <xdr:cNvSpPr/>
        </xdr:nvSpPr>
        <xdr:spPr>
          <a:xfrm>
            <a:off x="0" y="2265283"/>
            <a:ext cx="7123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47" name="TEXTO AZUL" hidden="1">
            <a:extLst>
              <a:ext uri="{FF2B5EF4-FFF2-40B4-BE49-F238E27FC236}">
                <a16:creationId xmlns:a16="http://schemas.microsoft.com/office/drawing/2014/main" id="{A2205B57-A3A5-04AC-D650-91AC24777449}"/>
              </a:ext>
            </a:extLst>
          </xdr:cNvPr>
          <xdr:cNvSpPr/>
        </xdr:nvSpPr>
        <xdr:spPr>
          <a:xfrm>
            <a:off x="0" y="2543406"/>
            <a:ext cx="7123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48" name="TEXTO OTRO COLOR" hidden="1">
            <a:extLst>
              <a:ext uri="{FF2B5EF4-FFF2-40B4-BE49-F238E27FC236}">
                <a16:creationId xmlns:a16="http://schemas.microsoft.com/office/drawing/2014/main" id="{6F6220FB-4DCB-8262-9066-492A580FF4A4}"/>
              </a:ext>
            </a:extLst>
          </xdr:cNvPr>
          <xdr:cNvSpPr/>
        </xdr:nvSpPr>
        <xdr:spPr>
          <a:xfrm>
            <a:off x="0" y="2799503"/>
            <a:ext cx="7123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49" name="INSERTAR IMAGENES" hidden="1">
            <a:extLst>
              <a:ext uri="{FF2B5EF4-FFF2-40B4-BE49-F238E27FC236}">
                <a16:creationId xmlns:a16="http://schemas.microsoft.com/office/drawing/2014/main" id="{3205D5A2-DB3C-EAD9-1BA3-8EF16A989206}"/>
              </a:ext>
            </a:extLst>
          </xdr:cNvPr>
          <xdr:cNvSpPr/>
        </xdr:nvSpPr>
        <xdr:spPr>
          <a:xfrm>
            <a:off x="0" y="3077000"/>
            <a:ext cx="712304" cy="4237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50" name="LISTA DESPLEGABLE" hidden="1">
            <a:extLst>
              <a:ext uri="{FF2B5EF4-FFF2-40B4-BE49-F238E27FC236}">
                <a16:creationId xmlns:a16="http://schemas.microsoft.com/office/drawing/2014/main" id="{0F884750-92DE-5391-D667-2825E19684FE}"/>
              </a:ext>
            </a:extLst>
          </xdr:cNvPr>
          <xdr:cNvSpPr/>
        </xdr:nvSpPr>
        <xdr:spPr>
          <a:xfrm>
            <a:off x="0" y="3621139"/>
            <a:ext cx="712304" cy="44544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_Desactivar" textlink="">
        <xdr:nvSpPr>
          <xdr:cNvPr id="51" name="ACTIVAR VARIABLES" hidden="1">
            <a:extLst>
              <a:ext uri="{FF2B5EF4-FFF2-40B4-BE49-F238E27FC236}">
                <a16:creationId xmlns:a16="http://schemas.microsoft.com/office/drawing/2014/main" id="{1563EBB0-0AEF-31F7-C79A-093D456D8393}"/>
              </a:ext>
            </a:extLst>
          </xdr:cNvPr>
          <xdr:cNvSpPr/>
        </xdr:nvSpPr>
        <xdr:spPr>
          <a:xfrm>
            <a:off x="0" y="4121277"/>
            <a:ext cx="712304" cy="1950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_Desactivar" textlink="">
        <xdr:nvSpPr>
          <xdr:cNvPr id="52" name="DESACTIVAR VARIABLES" hidden="1">
            <a:extLst>
              <a:ext uri="{FF2B5EF4-FFF2-40B4-BE49-F238E27FC236}">
                <a16:creationId xmlns:a16="http://schemas.microsoft.com/office/drawing/2014/main" id="{75E7DB09-E12E-63E1-363F-126014802B69}"/>
              </a:ext>
            </a:extLst>
          </xdr:cNvPr>
          <xdr:cNvSpPr/>
        </xdr:nvSpPr>
        <xdr:spPr>
          <a:xfrm>
            <a:off x="0" y="4381490"/>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0</xdr:col>
      <xdr:colOff>0</xdr:colOff>
      <xdr:row>0</xdr:row>
      <xdr:rowOff>0</xdr:rowOff>
    </xdr:from>
    <xdr:to>
      <xdr:col>0</xdr:col>
      <xdr:colOff>180281</xdr:colOff>
      <xdr:row>1</xdr:row>
      <xdr:rowOff>149876</xdr:rowOff>
    </xdr:to>
    <xdr:sp macro="[0]!Celdas_Menu_Especial_Activar_Desactivar" textlink="$A$1">
      <xdr:nvSpPr>
        <xdr:cNvPr id="53" name="MENU_LATERAL">
          <a:extLst>
            <a:ext uri="{FF2B5EF4-FFF2-40B4-BE49-F238E27FC236}">
              <a16:creationId xmlns:a16="http://schemas.microsoft.com/office/drawing/2014/main" id="{FEB4E972-D576-4574-96B5-9FB61E01A259}"/>
            </a:ext>
          </a:extLst>
        </xdr:cNvPr>
        <xdr:cNvSpPr/>
      </xdr:nvSpPr>
      <xdr:spPr>
        <a:xfrm>
          <a:off x="0" y="0"/>
          <a:ext cx="180281" cy="175276"/>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A8ADCDA-DC93-4B73-A7FA-E3352CA2E078}" type="TxLink">
            <a:rPr lang="en-US" sz="1100" b="1" i="0" u="none" strike="noStrike">
              <a:solidFill>
                <a:srgbClr val="FFFFFF"/>
              </a:solidFill>
              <a:latin typeface="Calibri"/>
              <a:ea typeface="Calibri"/>
              <a:cs typeface="Calibri"/>
            </a:rPr>
            <a:pPr algn="ctr"/>
            <a:t>✔</a:t>
          </a:fld>
          <a:endParaRPr lang="es-ES" sz="1000">
            <a:solidFill>
              <a:srgbClr val="FFFFFF"/>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66014</xdr:rowOff>
    </xdr:to>
    <xdr:grpSp>
      <xdr:nvGrpSpPr>
        <xdr:cNvPr id="23" name="G FTP_MOODLE">
          <a:extLst>
            <a:ext uri="{FF2B5EF4-FFF2-40B4-BE49-F238E27FC236}">
              <a16:creationId xmlns:a16="http://schemas.microsoft.com/office/drawing/2014/main" id="{00000000-0008-0000-0E00-000017000000}"/>
            </a:ext>
          </a:extLst>
        </xdr:cNvPr>
        <xdr:cNvGrpSpPr/>
      </xdr:nvGrpSpPr>
      <xdr:grpSpPr>
        <a:xfrm>
          <a:off x="1805214" y="0"/>
          <a:ext cx="2974468" cy="570990"/>
          <a:chOff x="2844102" y="0"/>
          <a:chExt cx="2974468" cy="572030"/>
        </a:xfrm>
      </xdr:grpSpPr>
      <xdr:pic>
        <xdr:nvPicPr>
          <xdr:cNvPr id="24" name="FTP-MOODLE">
            <a:extLst>
              <a:ext uri="{FF2B5EF4-FFF2-40B4-BE49-F238E27FC236}">
                <a16:creationId xmlns:a16="http://schemas.microsoft.com/office/drawing/2014/main" id="{00000000-0008-0000-0E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E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E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338667</xdr:colOff>
      <xdr:row>0</xdr:row>
      <xdr:rowOff>6048</xdr:rowOff>
    </xdr:from>
    <xdr:to>
      <xdr:col>6</xdr:col>
      <xdr:colOff>102881</xdr:colOff>
      <xdr:row>0</xdr:row>
      <xdr:rowOff>502825</xdr:rowOff>
    </xdr:to>
    <xdr:grpSp>
      <xdr:nvGrpSpPr>
        <xdr:cNvPr id="10" name="Ir a">
          <a:extLst>
            <a:ext uri="{FF2B5EF4-FFF2-40B4-BE49-F238E27FC236}">
              <a16:creationId xmlns:a16="http://schemas.microsoft.com/office/drawing/2014/main" id="{00000000-0008-0000-0E00-00000A000000}"/>
            </a:ext>
          </a:extLst>
        </xdr:cNvPr>
        <xdr:cNvGrpSpPr/>
      </xdr:nvGrpSpPr>
      <xdr:grpSpPr>
        <a:xfrm>
          <a:off x="1034143" y="6048"/>
          <a:ext cx="873952" cy="496777"/>
          <a:chOff x="2090986" y="0"/>
          <a:chExt cx="802736" cy="496777"/>
        </a:xfrm>
      </xdr:grpSpPr>
      <xdr:cxnSp macro="">
        <xdr:nvCxnSpPr>
          <xdr:cNvPr id="17" name="LINEA">
            <a:extLst>
              <a:ext uri="{FF2B5EF4-FFF2-40B4-BE49-F238E27FC236}">
                <a16:creationId xmlns:a16="http://schemas.microsoft.com/office/drawing/2014/main" id="{00000000-0008-0000-0E00-000011000000}"/>
              </a:ext>
            </a:extLst>
          </xdr:cNvPr>
          <xdr:cNvCxnSpPr/>
        </xdr:nvCxnSpPr>
        <xdr:spPr>
          <a:xfrm>
            <a:off x="2090986" y="301153"/>
            <a:ext cx="720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E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E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E00-000014000000}"/>
            </a:ext>
          </a:extLst>
        </xdr:cNvPr>
        <xdr:cNvGrpSpPr/>
      </xdr:nvGrpSpPr>
      <xdr:grpSpPr>
        <a:xfrm>
          <a:off x="1805214"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E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E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4132286</xdr:colOff>
      <xdr:row>1</xdr:row>
      <xdr:rowOff>615043</xdr:rowOff>
    </xdr:to>
    <xdr:grpSp>
      <xdr:nvGrpSpPr>
        <xdr:cNvPr id="2" name="G IMAGENES">
          <a:extLst>
            <a:ext uri="{FF2B5EF4-FFF2-40B4-BE49-F238E27FC236}">
              <a16:creationId xmlns:a16="http://schemas.microsoft.com/office/drawing/2014/main" id="{00000000-0008-0000-0E00-000002000000}"/>
            </a:ext>
          </a:extLst>
        </xdr:cNvPr>
        <xdr:cNvGrpSpPr/>
      </xdr:nvGrpSpPr>
      <xdr:grpSpPr>
        <a:xfrm>
          <a:off x="0" y="0"/>
          <a:ext cx="5937500" cy="1120019"/>
          <a:chOff x="0" y="0"/>
          <a:chExt cx="5857672" cy="1115786"/>
        </a:xfrm>
      </xdr:grpSpPr>
      <xdr:pic>
        <xdr:nvPicPr>
          <xdr:cNvPr id="8" name="UCA">
            <a:hlinkClick xmlns:r="http://schemas.openxmlformats.org/officeDocument/2006/relationships" r:id="rId2"/>
            <a:extLst>
              <a:ext uri="{FF2B5EF4-FFF2-40B4-BE49-F238E27FC236}">
                <a16:creationId xmlns:a16="http://schemas.microsoft.com/office/drawing/2014/main" id="{00000000-0008-0000-0E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3877" cy="321878"/>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E00-00000E000000}"/>
              </a:ext>
            </a:extLst>
          </xdr:cNvPr>
          <xdr:cNvPicPr>
            <a:picLocks noChangeAspect="1"/>
          </xdr:cNvPicPr>
        </xdr:nvPicPr>
        <xdr:blipFill>
          <a:blip xmlns:r="http://schemas.openxmlformats.org/officeDocument/2006/relationships" r:embed="rId4"/>
          <a:stretch>
            <a:fillRect/>
          </a:stretch>
        </xdr:blipFill>
        <xdr:spPr>
          <a:xfrm>
            <a:off x="5562600" y="527957"/>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0E00-00000F000000}"/>
              </a:ext>
            </a:extLst>
          </xdr:cNvPr>
          <xdr:cNvPicPr>
            <a:picLocks noChangeAspect="1"/>
          </xdr:cNvPicPr>
        </xdr:nvPicPr>
        <xdr:blipFill>
          <a:blip xmlns:r="http://schemas.openxmlformats.org/officeDocument/2006/relationships" r:embed="rId5"/>
          <a:stretch>
            <a:fillRect/>
          </a:stretch>
        </xdr:blipFill>
        <xdr:spPr>
          <a:xfrm>
            <a:off x="5222422" y="521154"/>
            <a:ext cx="278145" cy="273016"/>
          </a:xfrm>
          <a:prstGeom prst="rect">
            <a:avLst/>
          </a:prstGeom>
        </xdr:spPr>
      </xdr:pic>
      <xdr:pic macro="[0]!Z_Celda">
        <xdr:nvPicPr>
          <xdr:cNvPr id="16" name="ZOOM">
            <a:extLst>
              <a:ext uri="{FF2B5EF4-FFF2-40B4-BE49-F238E27FC236}">
                <a16:creationId xmlns:a16="http://schemas.microsoft.com/office/drawing/2014/main" id="{00000000-0008-0000-0E00-000010000000}"/>
              </a:ext>
            </a:extLst>
          </xdr:cNvPr>
          <xdr:cNvPicPr>
            <a:picLocks noChangeAspect="1"/>
          </xdr:cNvPicPr>
        </xdr:nvPicPr>
        <xdr:blipFill>
          <a:blip xmlns:r="http://schemas.openxmlformats.org/officeDocument/2006/relationships" r:embed="rId6"/>
          <a:stretch>
            <a:fillRect/>
          </a:stretch>
        </xdr:blipFill>
        <xdr:spPr>
          <a:xfrm>
            <a:off x="5562600" y="827315"/>
            <a:ext cx="292554" cy="288109"/>
          </a:xfrm>
          <a:prstGeom prst="rect">
            <a:avLst/>
          </a:prstGeom>
        </xdr:spPr>
      </xdr:pic>
      <xdr:grpSp>
        <xdr:nvGrpSpPr>
          <xdr:cNvPr id="27" name="Ordenar">
            <a:extLst>
              <a:ext uri="{FF2B5EF4-FFF2-40B4-BE49-F238E27FC236}">
                <a16:creationId xmlns:a16="http://schemas.microsoft.com/office/drawing/2014/main" id="{00000000-0008-0000-0E00-00001B000000}"/>
              </a:ext>
            </a:extLst>
          </xdr:cNvPr>
          <xdr:cNvGrpSpPr/>
        </xdr:nvGrpSpPr>
        <xdr:grpSpPr>
          <a:xfrm>
            <a:off x="5222421" y="820511"/>
            <a:ext cx="295275" cy="295275"/>
            <a:chOff x="5129893" y="830035"/>
            <a:chExt cx="295275" cy="295275"/>
          </a:xfrm>
        </xdr:grpSpPr>
        <xdr:pic>
          <xdr:nvPicPr>
            <xdr:cNvPr id="28" name="A-Z">
              <a:extLst>
                <a:ext uri="{FF2B5EF4-FFF2-40B4-BE49-F238E27FC236}">
                  <a16:creationId xmlns:a16="http://schemas.microsoft.com/office/drawing/2014/main" id="{00000000-0008-0000-0E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0E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0E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6.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F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F00-00001C000000}"/>
            </a:ext>
          </a:extLst>
        </xdr:cNvPr>
        <xdr:cNvGrpSpPr/>
      </xdr:nvGrpSpPr>
      <xdr:grpSpPr>
        <a:xfrm>
          <a:off x="3991843" y="13025"/>
          <a:ext cx="4832645" cy="394028"/>
          <a:chOff x="4344496" y="27410"/>
          <a:chExt cx="4552921" cy="342627"/>
        </a:xfrm>
      </xdr:grpSpPr>
      <xdr:sp macro="[0]!IR_DATOS_GENERALES" textlink="">
        <xdr:nvSpPr>
          <xdr:cNvPr id="20" name="DATOS GENERALES">
            <a:extLst>
              <a:ext uri="{FF2B5EF4-FFF2-40B4-BE49-F238E27FC236}">
                <a16:creationId xmlns:a16="http://schemas.microsoft.com/office/drawing/2014/main" id="{00000000-0008-0000-0F00-000014000000}"/>
              </a:ext>
            </a:extLst>
          </xdr:cNvPr>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F00-000015000000}"/>
              </a:ext>
            </a:extLst>
          </xdr:cNvPr>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F00-000016000000}"/>
              </a:ext>
            </a:extLst>
          </xdr:cNvPr>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F00-000017000000}"/>
              </a:ext>
            </a:extLst>
          </xdr:cNvPr>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F00-000018000000}"/>
              </a:ext>
            </a:extLst>
          </xdr:cNvPr>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F00-000019000000}"/>
              </a:ext>
            </a:extLst>
          </xdr:cNvPr>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399596</xdr:colOff>
      <xdr:row>4</xdr:row>
      <xdr:rowOff>3956</xdr:rowOff>
    </xdr:from>
    <xdr:to>
      <xdr:col>12</xdr:col>
      <xdr:colOff>315938</xdr:colOff>
      <xdr:row>5</xdr:row>
      <xdr:rowOff>23006</xdr:rowOff>
    </xdr:to>
    <xdr:grpSp>
      <xdr:nvGrpSpPr>
        <xdr:cNvPr id="26" name="G Pregunta">
          <a:extLst>
            <a:ext uri="{FF2B5EF4-FFF2-40B4-BE49-F238E27FC236}">
              <a16:creationId xmlns:a16="http://schemas.microsoft.com/office/drawing/2014/main" id="{00000000-0008-0000-0F00-00001A000000}"/>
            </a:ext>
          </a:extLst>
        </xdr:cNvPr>
        <xdr:cNvGrpSpPr/>
      </xdr:nvGrpSpPr>
      <xdr:grpSpPr>
        <a:xfrm>
          <a:off x="4007698" y="485904"/>
          <a:ext cx="730445" cy="269794"/>
          <a:chOff x="4325056" y="451556"/>
          <a:chExt cx="704903" cy="209550"/>
        </a:xfrm>
      </xdr:grpSpPr>
      <xdr:sp macro="[0]!Elegir_Pregunta" textlink="">
        <xdr:nvSpPr>
          <xdr:cNvPr id="32" name="Pregunta">
            <a:extLst>
              <a:ext uri="{FF2B5EF4-FFF2-40B4-BE49-F238E27FC236}">
                <a16:creationId xmlns:a16="http://schemas.microsoft.com/office/drawing/2014/main" id="{00000000-0008-0000-0F00-000020000000}"/>
              </a:ext>
            </a:extLst>
          </xdr:cNvPr>
          <xdr:cNvSpPr/>
        </xdr:nvSpPr>
        <xdr:spPr>
          <a:xfrm>
            <a:off x="4325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71" name="Contador 1" descr="Para consultar los datos de cada pregunta." hidden="1">
                <a:extLst>
                  <a:ext uri="{63B3BB69-23CF-44E3-9099-C40C66FF867C}">
                    <a14:compatExt spid="_x0000_s32771"/>
                  </a:ext>
                  <a:ext uri="{FF2B5EF4-FFF2-40B4-BE49-F238E27FC236}">
                    <a16:creationId xmlns:a16="http://schemas.microsoft.com/office/drawing/2014/main" id="{00000000-0008-0000-0F00-000003800000}"/>
                  </a:ext>
                </a:extLst>
              </xdr:cNvPr>
              <xdr:cNvSpPr/>
            </xdr:nvSpPr>
            <xdr:spPr bwMode="auto">
              <a:xfrm>
                <a:off x="4706056" y="451556"/>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2" name="Box PREGUNTAS" hidden="1">
                <a:extLst>
                  <a:ext uri="{63B3BB69-23CF-44E3-9099-C40C66FF867C}">
                    <a14:compatExt spid="_x0000_s32772"/>
                  </a:ext>
                  <a:ext uri="{FF2B5EF4-FFF2-40B4-BE49-F238E27FC236}">
                    <a16:creationId xmlns:a16="http://schemas.microsoft.com/office/drawing/2014/main" id="{00000000-0008-0000-0F00-000004800000}"/>
                  </a:ext>
                </a:extLst>
              </xdr:cNvPr>
              <xdr:cNvSpPr/>
            </xdr:nvSpPr>
            <xdr:spPr bwMode="auto">
              <a:xfrm>
                <a:off x="4791829" y="461081"/>
                <a:ext cx="238130" cy="2000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F00-00001B000000}"/>
            </a:ext>
          </a:extLst>
        </xdr:cNvPr>
        <xdr:cNvGrpSpPr/>
      </xdr:nvGrpSpPr>
      <xdr:grpSpPr>
        <a:xfrm>
          <a:off x="2386948" y="473727"/>
          <a:ext cx="521352" cy="268490"/>
          <a:chOff x="2801056" y="440619"/>
          <a:chExt cx="495238" cy="210962"/>
        </a:xfrm>
      </xdr:grpSpPr>
      <xdr:sp macro="" textlink="">
        <xdr:nvSpPr>
          <xdr:cNvPr id="34" name="NADA">
            <a:extLst>
              <a:ext uri="{FF2B5EF4-FFF2-40B4-BE49-F238E27FC236}">
                <a16:creationId xmlns:a16="http://schemas.microsoft.com/office/drawing/2014/main" id="{00000000-0008-0000-0F00-000022000000}"/>
              </a:ext>
            </a:extLst>
          </xdr:cNvPr>
          <xdr:cNvSpPr/>
        </xdr:nvSpPr>
        <xdr:spPr>
          <a:xfrm>
            <a:off x="2801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69" name="Contador 10" descr="Para consultar los datos de cada pregunta."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3124906" y="440619"/>
                <a:ext cx="85725" cy="210962"/>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0" name="Contador 100" descr="Para consultar los datos de cada pregunta." hidden="1">
                <a:extLst>
                  <a:ext uri="{63B3BB69-23CF-44E3-9099-C40C66FF867C}">
                    <a14:compatExt spid="_x0000_s32770"/>
                  </a:ext>
                  <a:ext uri="{FF2B5EF4-FFF2-40B4-BE49-F238E27FC236}">
                    <a16:creationId xmlns:a16="http://schemas.microsoft.com/office/drawing/2014/main" id="{00000000-0008-0000-0F00-000002800000}"/>
                  </a:ext>
                </a:extLst>
              </xdr:cNvPr>
              <xdr:cNvSpPr/>
            </xdr:nvSpPr>
            <xdr:spPr bwMode="auto">
              <a:xfrm>
                <a:off x="3210580" y="440619"/>
                <a:ext cx="85714" cy="210962"/>
              </a:xfrm>
              <a:prstGeom prst="rect">
                <a:avLst/>
              </a:prstGeom>
              <a:noFill/>
              <a:ln w="9525">
                <a:miter lim="800000"/>
                <a:headEnd/>
                <a:tailEnd/>
              </a:ln>
            </xdr:spPr>
          </xdr:sp>
        </mc:Choice>
        <mc:Fallback/>
      </mc:AlternateContent>
    </xdr:grpSp>
    <xdr:clientData/>
  </xdr:twoCellAnchor>
  <xdr:twoCellAnchor>
    <xdr:from>
      <xdr:col>1</xdr:col>
      <xdr:colOff>35640</xdr:colOff>
      <xdr:row>7</xdr:row>
      <xdr:rowOff>21566</xdr:rowOff>
    </xdr:from>
    <xdr:to>
      <xdr:col>22</xdr:col>
      <xdr:colOff>358134</xdr:colOff>
      <xdr:row>34</xdr:row>
      <xdr:rowOff>243833</xdr:rowOff>
    </xdr:to>
    <xdr:grpSp>
      <xdr:nvGrpSpPr>
        <xdr:cNvPr id="33" name="G IMAGENES">
          <a:extLst>
            <a:ext uri="{FF2B5EF4-FFF2-40B4-BE49-F238E27FC236}">
              <a16:creationId xmlns:a16="http://schemas.microsoft.com/office/drawing/2014/main" id="{00000000-0008-0000-0F00-000021000000}"/>
            </a:ext>
          </a:extLst>
        </xdr:cNvPr>
        <xdr:cNvGrpSpPr/>
      </xdr:nvGrpSpPr>
      <xdr:grpSpPr>
        <a:xfrm>
          <a:off x="227768" y="1079899"/>
          <a:ext cx="8623084" cy="4530498"/>
          <a:chOff x="764895" y="263299"/>
          <a:chExt cx="8251400" cy="4361068"/>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F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64895" y="902750"/>
            <a:ext cx="2105573" cy="342658"/>
          </a:xfrm>
          <a:prstGeom prst="rect">
            <a:avLst/>
          </a:prstGeom>
        </xdr:spPr>
      </xdr:pic>
      <xdr:pic macro="[0]!MENU_AYUDA">
        <xdr:nvPicPr>
          <xdr:cNvPr id="3" name="FTP">
            <a:extLst>
              <a:ext uri="{FF2B5EF4-FFF2-40B4-BE49-F238E27FC236}">
                <a16:creationId xmlns:a16="http://schemas.microsoft.com/office/drawing/2014/main" id="{00000000-0008-0000-0F00-000003000000}"/>
              </a:ext>
            </a:extLst>
          </xdr:cNvPr>
          <xdr:cNvPicPr>
            <a:picLocks noChangeAspect="1"/>
          </xdr:cNvPicPr>
        </xdr:nvPicPr>
        <xdr:blipFill rotWithShape="1">
          <a:blip xmlns:r="http://schemas.openxmlformats.org/officeDocument/2006/relationships" r:embed="rId3"/>
          <a:srcRect l="8903" r="-34835" b="9685"/>
          <a:stretch/>
        </xdr:blipFill>
        <xdr:spPr>
          <a:xfrm>
            <a:off x="911083" y="4080624"/>
            <a:ext cx="730496" cy="521263"/>
          </a:xfrm>
          <a:prstGeom prst="rect">
            <a:avLst/>
          </a:prstGeom>
        </xdr:spPr>
      </xdr:pic>
      <xdr:pic>
        <xdr:nvPicPr>
          <xdr:cNvPr id="30" name="UCA">
            <a:hlinkClick xmlns:r="http://schemas.openxmlformats.org/officeDocument/2006/relationships" r:id="rId4"/>
            <a:extLst>
              <a:ext uri="{FF2B5EF4-FFF2-40B4-BE49-F238E27FC236}">
                <a16:creationId xmlns:a16="http://schemas.microsoft.com/office/drawing/2014/main" id="{00000000-0008-0000-0F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10326" y="3884541"/>
            <a:ext cx="1905969" cy="739826"/>
          </a:xfrm>
          <a:prstGeom prst="rect">
            <a:avLst/>
          </a:prstGeom>
          <a:ln w="25400">
            <a:solidFill>
              <a:srgbClr val="E87B00"/>
            </a:solidFill>
          </a:ln>
        </xdr:spPr>
      </xdr:pic>
      <xdr:pic macro="[0]!Ir_INICIO">
        <xdr:nvPicPr>
          <xdr:cNvPr id="41" name="Casa_F_Gris" descr="HOME" title="HOME">
            <a:extLst>
              <a:ext uri="{FF2B5EF4-FFF2-40B4-BE49-F238E27FC236}">
                <a16:creationId xmlns:a16="http://schemas.microsoft.com/office/drawing/2014/main" id="{00000000-0008-0000-0F00-000029000000}"/>
              </a:ext>
            </a:extLst>
          </xdr:cNvPr>
          <xdr:cNvPicPr>
            <a:picLocks noChangeAspect="1"/>
          </xdr:cNvPicPr>
        </xdr:nvPicPr>
        <xdr:blipFill>
          <a:blip xmlns:r="http://schemas.openxmlformats.org/officeDocument/2006/relationships" r:embed="rId6"/>
          <a:stretch>
            <a:fillRect/>
          </a:stretch>
        </xdr:blipFill>
        <xdr:spPr>
          <a:xfrm>
            <a:off x="900964" y="617764"/>
            <a:ext cx="273095" cy="211264"/>
          </a:xfrm>
          <a:prstGeom prst="rect">
            <a:avLst/>
          </a:prstGeom>
        </xdr:spPr>
      </xdr:pic>
      <xdr:pic macro="[0]!Graba_Archivo">
        <xdr:nvPicPr>
          <xdr:cNvPr id="42" name="Disquete">
            <a:extLst>
              <a:ext uri="{FF2B5EF4-FFF2-40B4-BE49-F238E27FC236}">
                <a16:creationId xmlns:a16="http://schemas.microsoft.com/office/drawing/2014/main" id="{00000000-0008-0000-0F00-00002A000000}"/>
              </a:ext>
            </a:extLst>
          </xdr:cNvPr>
          <xdr:cNvPicPr>
            <a:picLocks noChangeAspect="1"/>
          </xdr:cNvPicPr>
        </xdr:nvPicPr>
        <xdr:blipFill>
          <a:blip xmlns:r="http://schemas.openxmlformats.org/officeDocument/2006/relationships" r:embed="rId7"/>
          <a:stretch>
            <a:fillRect/>
          </a:stretch>
        </xdr:blipFill>
        <xdr:spPr>
          <a:xfrm>
            <a:off x="913884" y="263299"/>
            <a:ext cx="244516" cy="211702"/>
          </a:xfrm>
          <a:prstGeom prst="rect">
            <a:avLst/>
          </a:prstGeom>
        </xdr:spPr>
      </xdr:pic>
      <xdr:pic macro="[0]!Z_Celda">
        <xdr:nvPicPr>
          <xdr:cNvPr id="40" name="ZOOM">
            <a:extLst>
              <a:ext uri="{FF2B5EF4-FFF2-40B4-BE49-F238E27FC236}">
                <a16:creationId xmlns:a16="http://schemas.microsoft.com/office/drawing/2014/main" id="{00000000-0008-0000-0F00-000028000000}"/>
              </a:ext>
            </a:extLst>
          </xdr:cNvPr>
          <xdr:cNvPicPr>
            <a:picLocks noChangeAspect="1"/>
          </xdr:cNvPicPr>
        </xdr:nvPicPr>
        <xdr:blipFill>
          <a:blip xmlns:r="http://schemas.openxmlformats.org/officeDocument/2006/relationships" r:embed="rId8"/>
          <a:stretch>
            <a:fillRect/>
          </a:stretch>
        </xdr:blipFill>
        <xdr:spPr>
          <a:xfrm>
            <a:off x="1702480" y="4159588"/>
            <a:ext cx="478880" cy="386998"/>
          </a:xfrm>
          <a:prstGeom prst="rect">
            <a:avLst/>
          </a:prstGeom>
        </xdr:spPr>
      </xdr:pic>
    </xdr:grpSp>
    <xdr:clientData/>
  </xdr:twoCellAnchor>
  <xdr:twoCellAnchor editAs="oneCell">
    <xdr:from>
      <xdr:col>27</xdr:col>
      <xdr:colOff>0</xdr:colOff>
      <xdr:row>0</xdr:row>
      <xdr:rowOff>5685</xdr:rowOff>
    </xdr:from>
    <xdr:to>
      <xdr:col>28</xdr:col>
      <xdr:colOff>4189</xdr:colOff>
      <xdr:row>1</xdr:row>
      <xdr:rowOff>161795</xdr:rowOff>
    </xdr:to>
    <xdr:sp macro="[0]!Celdas_Formulas_Activar_Desactivar" textlink="$Z$2">
      <xdr:nvSpPr>
        <xdr:cNvPr id="44" name="VARIABLES">
          <a:extLst>
            <a:ext uri="{FF2B5EF4-FFF2-40B4-BE49-F238E27FC236}">
              <a16:creationId xmlns:a16="http://schemas.microsoft.com/office/drawing/2014/main" id="{00000000-0008-0000-0F00-00002C000000}"/>
            </a:ext>
          </a:extLst>
        </xdr:cNvPr>
        <xdr:cNvSpPr/>
      </xdr:nvSpPr>
      <xdr:spPr>
        <a:xfrm>
          <a:off x="10298373"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CBE65C3-BC46-4BE7-A8C0-EF58DEB5186E}" type="TxLink">
            <a:rPr lang="en-US" sz="800" b="1" i="0" u="none" strike="noStrike">
              <a:solidFill>
                <a:srgbClr val="FFFFFF"/>
              </a:solidFill>
              <a:latin typeface="Calibri"/>
              <a:ea typeface="Calibri"/>
              <a:cs typeface="Calibri"/>
            </a:rPr>
            <a:pPr algn="ctr"/>
            <a:t>✔</a:t>
          </a:fld>
          <a:endParaRPr lang="es-ES" sz="1000">
            <a:solidFill>
              <a:schemeClr val="bg1"/>
            </a:solidFill>
          </a:endParaRPr>
        </a:p>
      </xdr:txBody>
    </xdr:sp>
    <xdr:clientData/>
  </xdr:twoCellAnchor>
  <xdr:twoCellAnchor>
    <xdr:from>
      <xdr:col>0</xdr:col>
      <xdr:colOff>0</xdr:colOff>
      <xdr:row>0</xdr:row>
      <xdr:rowOff>0</xdr:rowOff>
    </xdr:from>
    <xdr:to>
      <xdr:col>1</xdr:col>
      <xdr:colOff>88899</xdr:colOff>
      <xdr:row>34</xdr:row>
      <xdr:rowOff>230146</xdr:rowOff>
    </xdr:to>
    <xdr:grpSp>
      <xdr:nvGrpSpPr>
        <xdr:cNvPr id="31" name="G Menu LATERAL" hidden="1">
          <a:extLst>
            <a:ext uri="{FF2B5EF4-FFF2-40B4-BE49-F238E27FC236}">
              <a16:creationId xmlns:a16="http://schemas.microsoft.com/office/drawing/2014/main" id="{A697D52B-A5A5-423F-AE03-AFD1CF12AB31}"/>
            </a:ext>
          </a:extLst>
        </xdr:cNvPr>
        <xdr:cNvGrpSpPr/>
      </xdr:nvGrpSpPr>
      <xdr:grpSpPr>
        <a:xfrm>
          <a:off x="0" y="0"/>
          <a:ext cx="281027" cy="5596710"/>
          <a:chOff x="0" y="0"/>
          <a:chExt cx="712770" cy="4581393"/>
        </a:xfrm>
      </xdr:grpSpPr>
      <xdr:sp macro="[0]!Copia_CODIGOS_INFORMACION" textlink="">
        <xdr:nvSpPr>
          <xdr:cNvPr id="35" name="CODIGOS ESPECIALES" hidden="1">
            <a:extLst>
              <a:ext uri="{FF2B5EF4-FFF2-40B4-BE49-F238E27FC236}">
                <a16:creationId xmlns:a16="http://schemas.microsoft.com/office/drawing/2014/main" id="{E2B3E30F-30B0-01A7-37FB-F0379E6C7D63}"/>
              </a:ext>
            </a:extLst>
          </xdr:cNvPr>
          <xdr:cNvSpPr/>
        </xdr:nvSpPr>
        <xdr:spPr>
          <a:xfrm>
            <a:off x="0" y="0"/>
            <a:ext cx="712770" cy="3395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36" name="FORMULA" hidden="1">
            <a:extLst>
              <a:ext uri="{FF2B5EF4-FFF2-40B4-BE49-F238E27FC236}">
                <a16:creationId xmlns:a16="http://schemas.microsoft.com/office/drawing/2014/main" id="{AF760C50-3490-8422-36E9-704982D051A6}"/>
              </a:ext>
            </a:extLst>
          </xdr:cNvPr>
          <xdr:cNvSpPr/>
        </xdr:nvSpPr>
        <xdr:spPr>
          <a:xfrm>
            <a:off x="0" y="40793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37" name="SUPERINDICE" hidden="1">
            <a:extLst>
              <a:ext uri="{FF2B5EF4-FFF2-40B4-BE49-F238E27FC236}">
                <a16:creationId xmlns:a16="http://schemas.microsoft.com/office/drawing/2014/main" id="{5C8697DB-9352-1E61-F82A-55981D64B90E}"/>
              </a:ext>
            </a:extLst>
          </xdr:cNvPr>
          <xdr:cNvSpPr/>
        </xdr:nvSpPr>
        <xdr:spPr>
          <a:xfrm>
            <a:off x="0" y="672984"/>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38" name="SUBINDICE" hidden="1">
            <a:extLst>
              <a:ext uri="{FF2B5EF4-FFF2-40B4-BE49-F238E27FC236}">
                <a16:creationId xmlns:a16="http://schemas.microsoft.com/office/drawing/2014/main" id="{44345310-331F-916B-48E6-4D45CB5436AF}"/>
              </a:ext>
            </a:extLst>
          </xdr:cNvPr>
          <xdr:cNvSpPr/>
        </xdr:nvSpPr>
        <xdr:spPr>
          <a:xfrm>
            <a:off x="0" y="941472"/>
            <a:ext cx="7123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39" name="SALTO LINEA" hidden="1">
            <a:extLst>
              <a:ext uri="{FF2B5EF4-FFF2-40B4-BE49-F238E27FC236}">
                <a16:creationId xmlns:a16="http://schemas.microsoft.com/office/drawing/2014/main" id="{5DF8FC0B-1FCE-4097-1D57-B34FA1C06711}"/>
              </a:ext>
            </a:extLst>
          </xdr:cNvPr>
          <xdr:cNvSpPr/>
        </xdr:nvSpPr>
        <xdr:spPr>
          <a:xfrm>
            <a:off x="0" y="120305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43" name="CONCATENAR" hidden="1">
            <a:extLst>
              <a:ext uri="{FF2B5EF4-FFF2-40B4-BE49-F238E27FC236}">
                <a16:creationId xmlns:a16="http://schemas.microsoft.com/office/drawing/2014/main" id="{F9011259-78E7-F2A4-F2C2-FA908418BCEB}"/>
              </a:ext>
            </a:extLst>
          </xdr:cNvPr>
          <xdr:cNvSpPr/>
        </xdr:nvSpPr>
        <xdr:spPr>
          <a:xfrm>
            <a:off x="0" y="1454315"/>
            <a:ext cx="712304" cy="2164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45" name="NEGRITA" hidden="1">
            <a:extLst>
              <a:ext uri="{FF2B5EF4-FFF2-40B4-BE49-F238E27FC236}">
                <a16:creationId xmlns:a16="http://schemas.microsoft.com/office/drawing/2014/main" id="{D28B28FA-230C-A289-C4FB-F9CCFDB8B776}"/>
              </a:ext>
            </a:extLst>
          </xdr:cNvPr>
          <xdr:cNvSpPr/>
        </xdr:nvSpPr>
        <xdr:spPr>
          <a:xfrm>
            <a:off x="0" y="1723465"/>
            <a:ext cx="712304" cy="21163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46" name="ESPACIOS" hidden="1">
            <a:extLst>
              <a:ext uri="{FF2B5EF4-FFF2-40B4-BE49-F238E27FC236}">
                <a16:creationId xmlns:a16="http://schemas.microsoft.com/office/drawing/2014/main" id="{2E22262A-E7DD-E6C1-A01E-42A6C5D5637B}"/>
              </a:ext>
            </a:extLst>
          </xdr:cNvPr>
          <xdr:cNvSpPr/>
        </xdr:nvSpPr>
        <xdr:spPr>
          <a:xfrm>
            <a:off x="0" y="2000215"/>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47" name="TEXTO ROJO" hidden="1">
            <a:extLst>
              <a:ext uri="{FF2B5EF4-FFF2-40B4-BE49-F238E27FC236}">
                <a16:creationId xmlns:a16="http://schemas.microsoft.com/office/drawing/2014/main" id="{035F03D1-6220-183F-99FB-6DC62EC9C82B}"/>
              </a:ext>
            </a:extLst>
          </xdr:cNvPr>
          <xdr:cNvSpPr/>
        </xdr:nvSpPr>
        <xdr:spPr>
          <a:xfrm>
            <a:off x="0" y="2265283"/>
            <a:ext cx="7123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48" name="TEXTO AZUL" hidden="1">
            <a:extLst>
              <a:ext uri="{FF2B5EF4-FFF2-40B4-BE49-F238E27FC236}">
                <a16:creationId xmlns:a16="http://schemas.microsoft.com/office/drawing/2014/main" id="{05E142CD-2C22-CF5C-2C08-906E569ACC75}"/>
              </a:ext>
            </a:extLst>
          </xdr:cNvPr>
          <xdr:cNvSpPr/>
        </xdr:nvSpPr>
        <xdr:spPr>
          <a:xfrm>
            <a:off x="0" y="2543406"/>
            <a:ext cx="7123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49" name="TEXTO OTRO COLOR" hidden="1">
            <a:extLst>
              <a:ext uri="{FF2B5EF4-FFF2-40B4-BE49-F238E27FC236}">
                <a16:creationId xmlns:a16="http://schemas.microsoft.com/office/drawing/2014/main" id="{21D9716B-5BF1-50E2-15E1-6F51A341AC30}"/>
              </a:ext>
            </a:extLst>
          </xdr:cNvPr>
          <xdr:cNvSpPr/>
        </xdr:nvSpPr>
        <xdr:spPr>
          <a:xfrm>
            <a:off x="0" y="2799503"/>
            <a:ext cx="7123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50" name="INSERTAR IMAGENES" hidden="1">
            <a:extLst>
              <a:ext uri="{FF2B5EF4-FFF2-40B4-BE49-F238E27FC236}">
                <a16:creationId xmlns:a16="http://schemas.microsoft.com/office/drawing/2014/main" id="{5C220CCC-6AC8-36A8-1DC7-DD8380EE8BCC}"/>
              </a:ext>
            </a:extLst>
          </xdr:cNvPr>
          <xdr:cNvSpPr/>
        </xdr:nvSpPr>
        <xdr:spPr>
          <a:xfrm>
            <a:off x="0" y="3077000"/>
            <a:ext cx="712304" cy="4237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51" name="LISTA DESPLEGABLE" hidden="1">
            <a:extLst>
              <a:ext uri="{FF2B5EF4-FFF2-40B4-BE49-F238E27FC236}">
                <a16:creationId xmlns:a16="http://schemas.microsoft.com/office/drawing/2014/main" id="{ED43B935-5286-3AAF-D64A-7234DFE47E40}"/>
              </a:ext>
            </a:extLst>
          </xdr:cNvPr>
          <xdr:cNvSpPr/>
        </xdr:nvSpPr>
        <xdr:spPr>
          <a:xfrm>
            <a:off x="0" y="3621139"/>
            <a:ext cx="712304" cy="44544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_Desactivar" textlink="">
        <xdr:nvSpPr>
          <xdr:cNvPr id="52" name="ACTIVAR VARIABLES" hidden="1">
            <a:extLst>
              <a:ext uri="{FF2B5EF4-FFF2-40B4-BE49-F238E27FC236}">
                <a16:creationId xmlns:a16="http://schemas.microsoft.com/office/drawing/2014/main" id="{8F39C8FF-9E8D-37BF-FC90-BEDE87CE5CA9}"/>
              </a:ext>
            </a:extLst>
          </xdr:cNvPr>
          <xdr:cNvSpPr/>
        </xdr:nvSpPr>
        <xdr:spPr>
          <a:xfrm>
            <a:off x="0" y="4121277"/>
            <a:ext cx="712304" cy="1950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_Desactivar" textlink="">
        <xdr:nvSpPr>
          <xdr:cNvPr id="53" name="DESACTIVAR VARIABLES" hidden="1">
            <a:extLst>
              <a:ext uri="{FF2B5EF4-FFF2-40B4-BE49-F238E27FC236}">
                <a16:creationId xmlns:a16="http://schemas.microsoft.com/office/drawing/2014/main" id="{21A5F6BE-078E-42B3-B833-B10CFE6C4721}"/>
              </a:ext>
            </a:extLst>
          </xdr:cNvPr>
          <xdr:cNvSpPr/>
        </xdr:nvSpPr>
        <xdr:spPr>
          <a:xfrm>
            <a:off x="0" y="4381490"/>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0</xdr:col>
      <xdr:colOff>0</xdr:colOff>
      <xdr:row>0</xdr:row>
      <xdr:rowOff>0</xdr:rowOff>
    </xdr:from>
    <xdr:to>
      <xdr:col>0</xdr:col>
      <xdr:colOff>180281</xdr:colOff>
      <xdr:row>1</xdr:row>
      <xdr:rowOff>161229</xdr:rowOff>
    </xdr:to>
    <xdr:sp macro="[0]!Celdas_Menu_Especial_Activar_Desactivar" textlink="$A$1">
      <xdr:nvSpPr>
        <xdr:cNvPr id="54" name="MENU_LATERAL">
          <a:extLst>
            <a:ext uri="{FF2B5EF4-FFF2-40B4-BE49-F238E27FC236}">
              <a16:creationId xmlns:a16="http://schemas.microsoft.com/office/drawing/2014/main" id="{C2B54F74-E09E-4220-9B72-548174F7E80F}"/>
            </a:ext>
          </a:extLst>
        </xdr:cNvPr>
        <xdr:cNvSpPr/>
      </xdr:nvSpPr>
      <xdr:spPr>
        <a:xfrm>
          <a:off x="0" y="0"/>
          <a:ext cx="180281" cy="173929"/>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A8ADCDA-DC93-4B73-A7FA-E3352CA2E078}" type="TxLink">
            <a:rPr lang="en-US" sz="1100" b="1" i="0" u="none" strike="noStrike">
              <a:solidFill>
                <a:srgbClr val="FFFFFF"/>
              </a:solidFill>
              <a:latin typeface="Calibri"/>
              <a:ea typeface="Calibri"/>
              <a:cs typeface="Calibri"/>
            </a:rPr>
            <a:pPr algn="ctr"/>
            <a:t>✔</a:t>
          </a:fld>
          <a:endParaRPr lang="es-ES" sz="1000">
            <a:solidFill>
              <a:srgbClr val="FFFFFF"/>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66472</xdr:rowOff>
    </xdr:to>
    <xdr:grpSp>
      <xdr:nvGrpSpPr>
        <xdr:cNvPr id="23" name="G FTP_MOODLE">
          <a:extLst>
            <a:ext uri="{FF2B5EF4-FFF2-40B4-BE49-F238E27FC236}">
              <a16:creationId xmlns:a16="http://schemas.microsoft.com/office/drawing/2014/main" id="{00000000-0008-0000-1000-000017000000}"/>
            </a:ext>
          </a:extLst>
        </xdr:cNvPr>
        <xdr:cNvGrpSpPr/>
      </xdr:nvGrpSpPr>
      <xdr:grpSpPr>
        <a:xfrm>
          <a:off x="1511905" y="0"/>
          <a:ext cx="2974468" cy="571448"/>
          <a:chOff x="2844102" y="0"/>
          <a:chExt cx="2974468" cy="572030"/>
        </a:xfrm>
      </xdr:grpSpPr>
      <xdr:pic>
        <xdr:nvPicPr>
          <xdr:cNvPr id="24" name="FTP-MOODLE">
            <a:extLst>
              <a:ext uri="{FF2B5EF4-FFF2-40B4-BE49-F238E27FC236}">
                <a16:creationId xmlns:a16="http://schemas.microsoft.com/office/drawing/2014/main" id="{00000000-0008-0000-10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10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10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48063</xdr:colOff>
      <xdr:row>0</xdr:row>
      <xdr:rowOff>496777</xdr:rowOff>
    </xdr:to>
    <xdr:grpSp>
      <xdr:nvGrpSpPr>
        <xdr:cNvPr id="11" name="Ir a">
          <a:extLst>
            <a:ext uri="{FF2B5EF4-FFF2-40B4-BE49-F238E27FC236}">
              <a16:creationId xmlns:a16="http://schemas.microsoft.com/office/drawing/2014/main" id="{00000000-0008-0000-1000-00000B000000}"/>
            </a:ext>
          </a:extLst>
        </xdr:cNvPr>
        <xdr:cNvGrpSpPr/>
      </xdr:nvGrpSpPr>
      <xdr:grpSpPr>
        <a:xfrm>
          <a:off x="695476" y="0"/>
          <a:ext cx="864492" cy="496777"/>
          <a:chOff x="2090986" y="0"/>
          <a:chExt cx="802736" cy="496777"/>
        </a:xfrm>
      </xdr:grpSpPr>
      <xdr:cxnSp macro="">
        <xdr:nvCxnSpPr>
          <xdr:cNvPr id="17" name="LINEA">
            <a:extLst>
              <a:ext uri="{FF2B5EF4-FFF2-40B4-BE49-F238E27FC236}">
                <a16:creationId xmlns:a16="http://schemas.microsoft.com/office/drawing/2014/main" id="{00000000-0008-0000-1000-000011000000}"/>
              </a:ext>
            </a:extLst>
          </xdr:cNvPr>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10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10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1000-000014000000}"/>
            </a:ext>
          </a:extLst>
        </xdr:cNvPr>
        <xdr:cNvGrpSpPr/>
      </xdr:nvGrpSpPr>
      <xdr:grpSpPr>
        <a:xfrm>
          <a:off x="1511905"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10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10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4280354</xdr:colOff>
      <xdr:row>1</xdr:row>
      <xdr:rowOff>621847</xdr:rowOff>
    </xdr:to>
    <xdr:grpSp>
      <xdr:nvGrpSpPr>
        <xdr:cNvPr id="2" name="G IMAGENES">
          <a:extLst>
            <a:ext uri="{FF2B5EF4-FFF2-40B4-BE49-F238E27FC236}">
              <a16:creationId xmlns:a16="http://schemas.microsoft.com/office/drawing/2014/main" id="{00000000-0008-0000-1000-000002000000}"/>
            </a:ext>
          </a:extLst>
        </xdr:cNvPr>
        <xdr:cNvGrpSpPr/>
      </xdr:nvGrpSpPr>
      <xdr:grpSpPr>
        <a:xfrm>
          <a:off x="0" y="0"/>
          <a:ext cx="5792259" cy="1126823"/>
          <a:chOff x="0" y="0"/>
          <a:chExt cx="5722711" cy="1122590"/>
        </a:xfrm>
      </xdr:grpSpPr>
      <xdr:pic>
        <xdr:nvPicPr>
          <xdr:cNvPr id="9" name="UCA">
            <a:hlinkClick xmlns:r="http://schemas.openxmlformats.org/officeDocument/2006/relationships" r:id="rId2"/>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1000-00000E000000}"/>
              </a:ext>
            </a:extLst>
          </xdr:cNvPr>
          <xdr:cNvPicPr>
            <a:picLocks noChangeAspect="1"/>
          </xdr:cNvPicPr>
        </xdr:nvPicPr>
        <xdr:blipFill>
          <a:blip xmlns:r="http://schemas.openxmlformats.org/officeDocument/2006/relationships" r:embed="rId4"/>
          <a:stretch>
            <a:fillRect/>
          </a:stretch>
        </xdr:blipFill>
        <xdr:spPr>
          <a:xfrm>
            <a:off x="5422446" y="534761"/>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5"/>
          <a:stretch>
            <a:fillRect/>
          </a:stretch>
        </xdr:blipFill>
        <xdr:spPr>
          <a:xfrm>
            <a:off x="5095875" y="521154"/>
            <a:ext cx="278145" cy="273016"/>
          </a:xfrm>
          <a:prstGeom prst="rect">
            <a:avLst/>
          </a:prstGeom>
        </xdr:spPr>
      </xdr:pic>
      <xdr:pic macro="[0]!Z_Celda">
        <xdr:nvPicPr>
          <xdr:cNvPr id="16" name="ZOOM">
            <a:extLst>
              <a:ext uri="{FF2B5EF4-FFF2-40B4-BE49-F238E27FC236}">
                <a16:creationId xmlns:a16="http://schemas.microsoft.com/office/drawing/2014/main" id="{00000000-0008-0000-1000-000010000000}"/>
              </a:ext>
            </a:extLst>
          </xdr:cNvPr>
          <xdr:cNvPicPr>
            <a:picLocks noChangeAspect="1"/>
          </xdr:cNvPicPr>
        </xdr:nvPicPr>
        <xdr:blipFill>
          <a:blip xmlns:r="http://schemas.openxmlformats.org/officeDocument/2006/relationships" r:embed="rId6"/>
          <a:stretch>
            <a:fillRect/>
          </a:stretch>
        </xdr:blipFill>
        <xdr:spPr>
          <a:xfrm>
            <a:off x="5430157" y="824593"/>
            <a:ext cx="292554" cy="288109"/>
          </a:xfrm>
          <a:prstGeom prst="rect">
            <a:avLst/>
          </a:prstGeom>
        </xdr:spPr>
      </xdr:pic>
      <xdr:grpSp>
        <xdr:nvGrpSpPr>
          <xdr:cNvPr id="27" name="Ordenar">
            <a:extLst>
              <a:ext uri="{FF2B5EF4-FFF2-40B4-BE49-F238E27FC236}">
                <a16:creationId xmlns:a16="http://schemas.microsoft.com/office/drawing/2014/main" id="{00000000-0008-0000-1000-00001B000000}"/>
              </a:ext>
            </a:extLst>
          </xdr:cNvPr>
          <xdr:cNvGrpSpPr/>
        </xdr:nvGrpSpPr>
        <xdr:grpSpPr>
          <a:xfrm>
            <a:off x="5095875" y="827315"/>
            <a:ext cx="295275" cy="295275"/>
            <a:chOff x="5129893" y="830035"/>
            <a:chExt cx="295275" cy="295275"/>
          </a:xfrm>
        </xdr:grpSpPr>
        <xdr:pic>
          <xdr:nvPicPr>
            <xdr:cNvPr id="28" name="A-Z">
              <a:extLst>
                <a:ext uri="{FF2B5EF4-FFF2-40B4-BE49-F238E27FC236}">
                  <a16:creationId xmlns:a16="http://schemas.microsoft.com/office/drawing/2014/main" id="{00000000-0008-0000-10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10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10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8.xml><?xml version="1.0" encoding="utf-8"?>
<xdr:wsDr xmlns:xdr="http://schemas.openxmlformats.org/drawingml/2006/spreadsheetDrawing" xmlns:a="http://schemas.openxmlformats.org/drawingml/2006/main">
  <xdr:twoCellAnchor>
    <xdr:from>
      <xdr:col>10</xdr:col>
      <xdr:colOff>383741</xdr:colOff>
      <xdr:row>1</xdr:row>
      <xdr:rowOff>0</xdr:rowOff>
    </xdr:from>
    <xdr:to>
      <xdr:col>22</xdr:col>
      <xdr:colOff>331770</xdr:colOff>
      <xdr:row>3</xdr:row>
      <xdr:rowOff>1</xdr:rowOff>
    </xdr:to>
    <xdr:grpSp>
      <xdr:nvGrpSpPr>
        <xdr:cNvPr id="26" name="G Menu SUPERIOR">
          <a:extLst>
            <a:ext uri="{FF2B5EF4-FFF2-40B4-BE49-F238E27FC236}">
              <a16:creationId xmlns:a16="http://schemas.microsoft.com/office/drawing/2014/main" id="{00000000-0008-0000-1100-00001A000000}"/>
            </a:ext>
          </a:extLst>
        </xdr:cNvPr>
        <xdr:cNvGrpSpPr/>
      </xdr:nvGrpSpPr>
      <xdr:grpSpPr>
        <a:xfrm>
          <a:off x="4019813" y="26253"/>
          <a:ext cx="4831130" cy="406926"/>
          <a:chOff x="4344496" y="27410"/>
          <a:chExt cx="4552921" cy="342627"/>
        </a:xfrm>
      </xdr:grpSpPr>
      <xdr:sp macro="[0]!IR_DATOS_GENERALES" textlink="">
        <xdr:nvSpPr>
          <xdr:cNvPr id="20" name="DATOS GENERALES">
            <a:extLst>
              <a:ext uri="{FF2B5EF4-FFF2-40B4-BE49-F238E27FC236}">
                <a16:creationId xmlns:a16="http://schemas.microsoft.com/office/drawing/2014/main" id="{00000000-0008-0000-1100-000014000000}"/>
              </a:ext>
            </a:extLst>
          </xdr:cNvPr>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1100-000015000000}"/>
              </a:ext>
            </a:extLst>
          </xdr:cNvPr>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1100-000016000000}"/>
              </a:ext>
            </a:extLst>
          </xdr:cNvPr>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1100-000017000000}"/>
              </a:ext>
            </a:extLst>
          </xdr:cNvPr>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1100-000018000000}"/>
              </a:ext>
            </a:extLst>
          </xdr:cNvPr>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ÓRMULAS">
            <a:extLst>
              <a:ext uri="{FF2B5EF4-FFF2-40B4-BE49-F238E27FC236}">
                <a16:creationId xmlns:a16="http://schemas.microsoft.com/office/drawing/2014/main" id="{00000000-0008-0000-1100-000019000000}"/>
              </a:ext>
            </a:extLst>
          </xdr:cNvPr>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xdr:col>
      <xdr:colOff>183444</xdr:colOff>
      <xdr:row>16</xdr:row>
      <xdr:rowOff>0</xdr:rowOff>
    </xdr:from>
    <xdr:to>
      <xdr:col>6</xdr:col>
      <xdr:colOff>324554</xdr:colOff>
      <xdr:row>28</xdr:row>
      <xdr:rowOff>169334</xdr:rowOff>
    </xdr:to>
    <xdr:grpSp>
      <xdr:nvGrpSpPr>
        <xdr:cNvPr id="31" name="CLOZE INFO">
          <a:extLst>
            <a:ext uri="{FF2B5EF4-FFF2-40B4-BE49-F238E27FC236}">
              <a16:creationId xmlns:a16="http://schemas.microsoft.com/office/drawing/2014/main" id="{00000000-0008-0000-1100-00001F000000}"/>
            </a:ext>
          </a:extLst>
        </xdr:cNvPr>
        <xdr:cNvGrpSpPr/>
      </xdr:nvGrpSpPr>
      <xdr:grpSpPr>
        <a:xfrm>
          <a:off x="373780" y="2457959"/>
          <a:ext cx="1959146" cy="2118636"/>
          <a:chOff x="914759" y="2025181"/>
          <a:chExt cx="1879902" cy="1764932"/>
        </a:xfrm>
      </xdr:grpSpPr>
      <xdr:sp macro="[0]!Codigos_CLOZE" textlink="">
        <xdr:nvSpPr>
          <xdr:cNvPr id="40" name="INFO CLOZE">
            <a:extLst>
              <a:ext uri="{FF2B5EF4-FFF2-40B4-BE49-F238E27FC236}">
                <a16:creationId xmlns:a16="http://schemas.microsoft.com/office/drawing/2014/main" id="{00000000-0008-0000-1100-000028000000}"/>
              </a:ext>
            </a:extLst>
          </xdr:cNvPr>
          <xdr:cNvSpPr/>
        </xdr:nvSpPr>
        <xdr:spPr>
          <a:xfrm>
            <a:off x="914759" y="2025181"/>
            <a:ext cx="1879902" cy="194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_OM" textlink="">
        <xdr:nvSpPr>
          <xdr:cNvPr id="39" name="INFO OP">
            <a:extLst>
              <a:ext uri="{FF2B5EF4-FFF2-40B4-BE49-F238E27FC236}">
                <a16:creationId xmlns:a16="http://schemas.microsoft.com/office/drawing/2014/main" id="{00000000-0008-0000-1100-000027000000}"/>
              </a:ext>
            </a:extLst>
          </xdr:cNvPr>
          <xdr:cNvSpPr/>
        </xdr:nvSpPr>
        <xdr:spPr>
          <a:xfrm>
            <a:off x="1692765" y="2291114"/>
            <a:ext cx="755558" cy="42821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_RC" textlink="">
        <xdr:nvSpPr>
          <xdr:cNvPr id="41" name="INFO RC">
            <a:extLst>
              <a:ext uri="{FF2B5EF4-FFF2-40B4-BE49-F238E27FC236}">
                <a16:creationId xmlns:a16="http://schemas.microsoft.com/office/drawing/2014/main" id="{00000000-0008-0000-1100-000029000000}"/>
              </a:ext>
            </a:extLst>
          </xdr:cNvPr>
          <xdr:cNvSpPr/>
        </xdr:nvSpPr>
        <xdr:spPr>
          <a:xfrm>
            <a:off x="1692765" y="2822980"/>
            <a:ext cx="755558" cy="43526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_NUM" textlink="">
        <xdr:nvSpPr>
          <xdr:cNvPr id="42" name="INFO NUM">
            <a:extLst>
              <a:ext uri="{FF2B5EF4-FFF2-40B4-BE49-F238E27FC236}">
                <a16:creationId xmlns:a16="http://schemas.microsoft.com/office/drawing/2014/main" id="{00000000-0008-0000-1100-00002A000000}"/>
              </a:ext>
            </a:extLst>
          </xdr:cNvPr>
          <xdr:cNvSpPr/>
        </xdr:nvSpPr>
        <xdr:spPr>
          <a:xfrm>
            <a:off x="1692765" y="3354846"/>
            <a:ext cx="755558" cy="43526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323850</xdr:colOff>
      <xdr:row>5</xdr:row>
      <xdr:rowOff>19050</xdr:rowOff>
    </xdr:to>
    <xdr:grpSp>
      <xdr:nvGrpSpPr>
        <xdr:cNvPr id="38" name="G Pregunta">
          <a:extLst>
            <a:ext uri="{FF2B5EF4-FFF2-40B4-BE49-F238E27FC236}">
              <a16:creationId xmlns:a16="http://schemas.microsoft.com/office/drawing/2014/main" id="{00000000-0008-0000-1100-000026000000}"/>
            </a:ext>
          </a:extLst>
        </xdr:cNvPr>
        <xdr:cNvGrpSpPr/>
      </xdr:nvGrpSpPr>
      <xdr:grpSpPr>
        <a:xfrm>
          <a:off x="4042998" y="508657"/>
          <a:ext cx="730774" cy="268455"/>
          <a:chOff x="4330212" y="446942"/>
          <a:chExt cx="704745" cy="209547"/>
        </a:xfrm>
      </xdr:grpSpPr>
      <xdr:sp macro="[0]!Elegir_Pregunta" textlink="">
        <xdr:nvSpPr>
          <xdr:cNvPr id="43" name="Pregunta">
            <a:extLst>
              <a:ext uri="{FF2B5EF4-FFF2-40B4-BE49-F238E27FC236}">
                <a16:creationId xmlns:a16="http://schemas.microsoft.com/office/drawing/2014/main" id="{00000000-0008-0000-1100-00002B000000}"/>
              </a:ext>
            </a:extLst>
          </xdr:cNvPr>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42" name="Contador 1" descr="Para consultar los datos de cada pregunta." hidden="1">
                <a:extLst>
                  <a:ext uri="{63B3BB69-23CF-44E3-9099-C40C66FF867C}">
                    <a14:compatExt spid="_x0000_s65542"/>
                  </a:ext>
                  <a:ext uri="{FF2B5EF4-FFF2-40B4-BE49-F238E27FC236}">
                    <a16:creationId xmlns:a16="http://schemas.microsoft.com/office/drawing/2014/main" id="{00000000-0008-0000-1100-000006000100}"/>
                  </a:ext>
                </a:extLst>
              </xdr:cNvPr>
              <xdr:cNvSpPr/>
            </xdr:nvSpPr>
            <xdr:spPr bwMode="auto">
              <a:xfrm>
                <a:off x="4711212" y="446951"/>
                <a:ext cx="85725" cy="209538"/>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43" name="Box PREGUNTAS" hidden="1">
                <a:extLst>
                  <a:ext uri="{63B3BB69-23CF-44E3-9099-C40C66FF867C}">
                    <a14:compatExt spid="_x0000_s65543"/>
                  </a:ext>
                  <a:ext uri="{FF2B5EF4-FFF2-40B4-BE49-F238E27FC236}">
                    <a16:creationId xmlns:a16="http://schemas.microsoft.com/office/drawing/2014/main" id="{00000000-0008-0000-1100-000007000100}"/>
                  </a:ext>
                </a:extLst>
              </xdr:cNvPr>
              <xdr:cNvSpPr/>
            </xdr:nvSpPr>
            <xdr:spPr bwMode="auto">
              <a:xfrm>
                <a:off x="4796793" y="456466"/>
                <a:ext cx="238164"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1100-00001B000000}"/>
            </a:ext>
          </a:extLst>
        </xdr:cNvPr>
        <xdr:cNvGrpSpPr/>
      </xdr:nvGrpSpPr>
      <xdr:grpSpPr>
        <a:xfrm>
          <a:off x="2415297" y="499853"/>
          <a:ext cx="521225" cy="267734"/>
          <a:chOff x="2806212" y="440348"/>
          <a:chExt cx="495161" cy="206619"/>
        </a:xfrm>
      </xdr:grpSpPr>
      <xdr:sp macro="" textlink="">
        <xdr:nvSpPr>
          <xdr:cNvPr id="44" name="NADA">
            <a:extLst>
              <a:ext uri="{FF2B5EF4-FFF2-40B4-BE49-F238E27FC236}">
                <a16:creationId xmlns:a16="http://schemas.microsoft.com/office/drawing/2014/main" id="{00000000-0008-0000-1100-00002C000000}"/>
              </a:ext>
            </a:extLst>
          </xdr:cNvPr>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37" name="Contador 10" descr="Para consultar los datos de cada pregunta." hidden="1">
                <a:extLst>
                  <a:ext uri="{63B3BB69-23CF-44E3-9099-C40C66FF867C}">
                    <a14:compatExt spid="_x0000_s65537"/>
                  </a:ext>
                  <a:ext uri="{FF2B5EF4-FFF2-40B4-BE49-F238E27FC236}">
                    <a16:creationId xmlns:a16="http://schemas.microsoft.com/office/drawing/2014/main" id="{00000000-0008-0000-1100-000001000100}"/>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38" name="Contador 100" descr="Para consultar los datos de cada pregunta." hidden="1">
                <a:extLst>
                  <a:ext uri="{63B3BB69-23CF-44E3-9099-C40C66FF867C}">
                    <a14:compatExt spid="_x0000_s65538"/>
                  </a:ext>
                  <a:ext uri="{FF2B5EF4-FFF2-40B4-BE49-F238E27FC236}">
                    <a16:creationId xmlns:a16="http://schemas.microsoft.com/office/drawing/2014/main" id="{00000000-0008-0000-1100-000002000100}"/>
                  </a:ext>
                </a:extLst>
              </xdr:cNvPr>
              <xdr:cNvSpPr/>
            </xdr:nvSpPr>
            <xdr:spPr bwMode="auto">
              <a:xfrm>
                <a:off x="3215655" y="440348"/>
                <a:ext cx="85718" cy="206619"/>
              </a:xfrm>
              <a:prstGeom prst="rect">
                <a:avLst/>
              </a:prstGeom>
              <a:noFill/>
              <a:ln w="9525">
                <a:miter lim="800000"/>
                <a:headEnd/>
                <a:tailEnd/>
              </a:ln>
            </xdr:spPr>
          </xdr:sp>
        </mc:Choice>
        <mc:Fallback/>
      </mc:AlternateContent>
    </xdr:grpSp>
    <xdr:clientData/>
  </xdr:twoCellAnchor>
  <xdr:twoCellAnchor>
    <xdr:from>
      <xdr:col>1</xdr:col>
      <xdr:colOff>25239</xdr:colOff>
      <xdr:row>6</xdr:row>
      <xdr:rowOff>210061</xdr:rowOff>
    </xdr:from>
    <xdr:to>
      <xdr:col>22</xdr:col>
      <xdr:colOff>363704</xdr:colOff>
      <xdr:row>35</xdr:row>
      <xdr:rowOff>14628</xdr:rowOff>
    </xdr:to>
    <xdr:grpSp>
      <xdr:nvGrpSpPr>
        <xdr:cNvPr id="29" name="G IMAGENES">
          <a:extLst>
            <a:ext uri="{FF2B5EF4-FFF2-40B4-BE49-F238E27FC236}">
              <a16:creationId xmlns:a16="http://schemas.microsoft.com/office/drawing/2014/main" id="{00000000-0008-0000-1100-00001D000000}"/>
            </a:ext>
          </a:extLst>
        </xdr:cNvPr>
        <xdr:cNvGrpSpPr/>
      </xdr:nvGrpSpPr>
      <xdr:grpSpPr>
        <a:xfrm>
          <a:off x="215575" y="1043601"/>
          <a:ext cx="8667302" cy="4602345"/>
          <a:chOff x="752655" y="449546"/>
          <a:chExt cx="8294325" cy="4200740"/>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11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52655" y="1080909"/>
            <a:ext cx="2112465" cy="347290"/>
          </a:xfrm>
          <a:prstGeom prst="rect">
            <a:avLst/>
          </a:prstGeom>
        </xdr:spPr>
      </xdr:pic>
      <xdr:pic macro="[0]!MENU_AYUDA">
        <xdr:nvPicPr>
          <xdr:cNvPr id="3" name="FTP">
            <a:extLst>
              <a:ext uri="{FF2B5EF4-FFF2-40B4-BE49-F238E27FC236}">
                <a16:creationId xmlns:a16="http://schemas.microsoft.com/office/drawing/2014/main" id="{00000000-0008-0000-1100-000003000000}"/>
              </a:ext>
            </a:extLst>
          </xdr:cNvPr>
          <xdr:cNvPicPr>
            <a:picLocks noChangeAspect="1"/>
          </xdr:cNvPicPr>
        </xdr:nvPicPr>
        <xdr:blipFill rotWithShape="1">
          <a:blip xmlns:r="http://schemas.openxmlformats.org/officeDocument/2006/relationships" r:embed="rId3"/>
          <a:srcRect l="8903" r="-34835" b="9685"/>
          <a:stretch/>
        </xdr:blipFill>
        <xdr:spPr>
          <a:xfrm>
            <a:off x="915423" y="4075933"/>
            <a:ext cx="728914" cy="528299"/>
          </a:xfrm>
          <a:prstGeom prst="rect">
            <a:avLst/>
          </a:prstGeom>
        </xdr:spPr>
      </xdr:pic>
      <xdr:pic>
        <xdr:nvPicPr>
          <xdr:cNvPr id="30" name="UCA">
            <a:hlinkClick xmlns:r="http://schemas.openxmlformats.org/officeDocument/2006/relationships" r:id="rId4"/>
            <a:extLst>
              <a:ext uri="{FF2B5EF4-FFF2-40B4-BE49-F238E27FC236}">
                <a16:creationId xmlns:a16="http://schemas.microsoft.com/office/drawing/2014/main" id="{00000000-0008-0000-11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38282" y="3903046"/>
            <a:ext cx="1908698" cy="747240"/>
          </a:xfrm>
          <a:prstGeom prst="rect">
            <a:avLst/>
          </a:prstGeom>
          <a:ln w="25400">
            <a:solidFill>
              <a:srgbClr val="E87B00"/>
            </a:solidFill>
          </a:ln>
        </xdr:spPr>
      </xdr:pic>
      <xdr:pic macro="[0]!Ir_INICIO">
        <xdr:nvPicPr>
          <xdr:cNvPr id="46" name="Casa_F_Gris" descr="HOME" title="HOME">
            <a:extLst>
              <a:ext uri="{FF2B5EF4-FFF2-40B4-BE49-F238E27FC236}">
                <a16:creationId xmlns:a16="http://schemas.microsoft.com/office/drawing/2014/main" id="{00000000-0008-0000-1100-00002E000000}"/>
              </a:ext>
            </a:extLst>
          </xdr:cNvPr>
          <xdr:cNvPicPr>
            <a:picLocks noChangeAspect="1"/>
          </xdr:cNvPicPr>
        </xdr:nvPicPr>
        <xdr:blipFill>
          <a:blip xmlns:r="http://schemas.openxmlformats.org/officeDocument/2006/relationships" r:embed="rId6"/>
          <a:stretch>
            <a:fillRect/>
          </a:stretch>
        </xdr:blipFill>
        <xdr:spPr>
          <a:xfrm>
            <a:off x="883796" y="800170"/>
            <a:ext cx="299509" cy="254345"/>
          </a:xfrm>
          <a:prstGeom prst="rect">
            <a:avLst/>
          </a:prstGeom>
        </xdr:spPr>
      </xdr:pic>
      <xdr:pic macro="[0]!Graba_Archivo">
        <xdr:nvPicPr>
          <xdr:cNvPr id="47" name="Disquete">
            <a:extLst>
              <a:ext uri="{FF2B5EF4-FFF2-40B4-BE49-F238E27FC236}">
                <a16:creationId xmlns:a16="http://schemas.microsoft.com/office/drawing/2014/main" id="{00000000-0008-0000-1100-00002F000000}"/>
              </a:ext>
            </a:extLst>
          </xdr:cNvPr>
          <xdr:cNvPicPr>
            <a:picLocks noChangeAspect="1"/>
          </xdr:cNvPicPr>
        </xdr:nvPicPr>
        <xdr:blipFill>
          <a:blip xmlns:r="http://schemas.openxmlformats.org/officeDocument/2006/relationships" r:embed="rId7"/>
          <a:stretch>
            <a:fillRect/>
          </a:stretch>
        </xdr:blipFill>
        <xdr:spPr>
          <a:xfrm>
            <a:off x="896715" y="449546"/>
            <a:ext cx="285224" cy="262401"/>
          </a:xfrm>
          <a:prstGeom prst="rect">
            <a:avLst/>
          </a:prstGeom>
        </xdr:spPr>
      </xdr:pic>
      <xdr:pic macro="[0]!Z_Celda">
        <xdr:nvPicPr>
          <xdr:cNvPr id="48" name="ZOOM">
            <a:extLst>
              <a:ext uri="{FF2B5EF4-FFF2-40B4-BE49-F238E27FC236}">
                <a16:creationId xmlns:a16="http://schemas.microsoft.com/office/drawing/2014/main" id="{00000000-0008-0000-1100-000030000000}"/>
              </a:ext>
            </a:extLst>
          </xdr:cNvPr>
          <xdr:cNvPicPr>
            <a:picLocks noChangeAspect="1"/>
          </xdr:cNvPicPr>
        </xdr:nvPicPr>
        <xdr:blipFill>
          <a:blip xmlns:r="http://schemas.openxmlformats.org/officeDocument/2006/relationships" r:embed="rId8"/>
          <a:stretch>
            <a:fillRect/>
          </a:stretch>
        </xdr:blipFill>
        <xdr:spPr>
          <a:xfrm>
            <a:off x="1733673" y="4122683"/>
            <a:ext cx="477683" cy="459593"/>
          </a:xfrm>
          <a:prstGeom prst="rect">
            <a:avLst/>
          </a:prstGeom>
        </xdr:spPr>
      </xdr:pic>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11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27</xdr:col>
      <xdr:colOff>0</xdr:colOff>
      <xdr:row>0</xdr:row>
      <xdr:rowOff>5685</xdr:rowOff>
    </xdr:from>
    <xdr:to>
      <xdr:col>27</xdr:col>
      <xdr:colOff>181516</xdr:colOff>
      <xdr:row>1</xdr:row>
      <xdr:rowOff>161189</xdr:rowOff>
    </xdr:to>
    <xdr:sp macro="[0]!Celdas_Formulas_Activar_Desactivar" textlink="$Z$2">
      <xdr:nvSpPr>
        <xdr:cNvPr id="50" name="VARIABLES">
          <a:extLst>
            <a:ext uri="{FF2B5EF4-FFF2-40B4-BE49-F238E27FC236}">
              <a16:creationId xmlns:a16="http://schemas.microsoft.com/office/drawing/2014/main" id="{00000000-0008-0000-1100-000032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0C87119-D389-439B-B2F5-33FF45FAA084}" type="TxLink">
            <a:rPr lang="en-US" sz="800" b="1" i="0" u="none" strike="noStrike">
              <a:solidFill>
                <a:srgbClr val="FFFFFF"/>
              </a:solidFill>
              <a:latin typeface="Calibri"/>
              <a:ea typeface="Calibri"/>
              <a:cs typeface="Calibri"/>
            </a:rPr>
            <a:pPr algn="ctr"/>
            <a:t>✔</a:t>
          </a:fld>
          <a:endParaRPr lang="es-ES" sz="1000">
            <a:solidFill>
              <a:schemeClr val="bg1"/>
            </a:solidFill>
          </a:endParaRPr>
        </a:p>
      </xdr:txBody>
    </xdr:sp>
    <xdr:clientData/>
  </xdr:twoCellAnchor>
  <xdr:twoCellAnchor>
    <xdr:from>
      <xdr:col>0</xdr:col>
      <xdr:colOff>0</xdr:colOff>
      <xdr:row>0</xdr:row>
      <xdr:rowOff>0</xdr:rowOff>
    </xdr:from>
    <xdr:to>
      <xdr:col>1</xdr:col>
      <xdr:colOff>88899</xdr:colOff>
      <xdr:row>34</xdr:row>
      <xdr:rowOff>204746</xdr:rowOff>
    </xdr:to>
    <xdr:grpSp>
      <xdr:nvGrpSpPr>
        <xdr:cNvPr id="32" name="G Menu LATERAL" hidden="1">
          <a:extLst>
            <a:ext uri="{FF2B5EF4-FFF2-40B4-BE49-F238E27FC236}">
              <a16:creationId xmlns:a16="http://schemas.microsoft.com/office/drawing/2014/main" id="{4CC045BF-94E2-410C-A0E3-9AA60E79D04A}"/>
            </a:ext>
          </a:extLst>
        </xdr:cNvPr>
        <xdr:cNvGrpSpPr/>
      </xdr:nvGrpSpPr>
      <xdr:grpSpPr>
        <a:xfrm>
          <a:off x="0" y="0"/>
          <a:ext cx="279235" cy="5586658"/>
          <a:chOff x="0" y="0"/>
          <a:chExt cx="712770" cy="4581393"/>
        </a:xfrm>
      </xdr:grpSpPr>
      <xdr:sp macro="[0]!Copia_CODIGOS_INFORMACION" textlink="">
        <xdr:nvSpPr>
          <xdr:cNvPr id="33" name="CODIGOS ESPECIALES" hidden="1">
            <a:extLst>
              <a:ext uri="{FF2B5EF4-FFF2-40B4-BE49-F238E27FC236}">
                <a16:creationId xmlns:a16="http://schemas.microsoft.com/office/drawing/2014/main" id="{7323F012-7ABE-18AC-4695-6F6D1F9A7DDE}"/>
              </a:ext>
            </a:extLst>
          </xdr:cNvPr>
          <xdr:cNvSpPr/>
        </xdr:nvSpPr>
        <xdr:spPr>
          <a:xfrm>
            <a:off x="0" y="0"/>
            <a:ext cx="712770" cy="3395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34" name="FORMULA" hidden="1">
            <a:extLst>
              <a:ext uri="{FF2B5EF4-FFF2-40B4-BE49-F238E27FC236}">
                <a16:creationId xmlns:a16="http://schemas.microsoft.com/office/drawing/2014/main" id="{DB91697E-8839-2DF0-CE46-F575052290AD}"/>
              </a:ext>
            </a:extLst>
          </xdr:cNvPr>
          <xdr:cNvSpPr/>
        </xdr:nvSpPr>
        <xdr:spPr>
          <a:xfrm>
            <a:off x="0" y="40793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35" name="SUPERINDICE" hidden="1">
            <a:extLst>
              <a:ext uri="{FF2B5EF4-FFF2-40B4-BE49-F238E27FC236}">
                <a16:creationId xmlns:a16="http://schemas.microsoft.com/office/drawing/2014/main" id="{9F6CA5AC-B3A1-78BC-7907-EF5110723378}"/>
              </a:ext>
            </a:extLst>
          </xdr:cNvPr>
          <xdr:cNvSpPr/>
        </xdr:nvSpPr>
        <xdr:spPr>
          <a:xfrm>
            <a:off x="0" y="672984"/>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36" name="SUBINDICE" hidden="1">
            <a:extLst>
              <a:ext uri="{FF2B5EF4-FFF2-40B4-BE49-F238E27FC236}">
                <a16:creationId xmlns:a16="http://schemas.microsoft.com/office/drawing/2014/main" id="{ED3D60FC-D88B-2B15-1515-4CE6B408D018}"/>
              </a:ext>
            </a:extLst>
          </xdr:cNvPr>
          <xdr:cNvSpPr/>
        </xdr:nvSpPr>
        <xdr:spPr>
          <a:xfrm>
            <a:off x="0" y="941472"/>
            <a:ext cx="7123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37" name="SALTO LINEA" hidden="1">
            <a:extLst>
              <a:ext uri="{FF2B5EF4-FFF2-40B4-BE49-F238E27FC236}">
                <a16:creationId xmlns:a16="http://schemas.microsoft.com/office/drawing/2014/main" id="{FE7E894C-171B-7278-FE04-8E5CD8C1272B}"/>
              </a:ext>
            </a:extLst>
          </xdr:cNvPr>
          <xdr:cNvSpPr/>
        </xdr:nvSpPr>
        <xdr:spPr>
          <a:xfrm>
            <a:off x="0" y="120305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45" name="CONCATENAR" hidden="1">
            <a:extLst>
              <a:ext uri="{FF2B5EF4-FFF2-40B4-BE49-F238E27FC236}">
                <a16:creationId xmlns:a16="http://schemas.microsoft.com/office/drawing/2014/main" id="{EC395254-73EB-0D38-06E1-B31219527844}"/>
              </a:ext>
            </a:extLst>
          </xdr:cNvPr>
          <xdr:cNvSpPr/>
        </xdr:nvSpPr>
        <xdr:spPr>
          <a:xfrm>
            <a:off x="0" y="1454315"/>
            <a:ext cx="712304" cy="2164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49" name="NEGRITA" hidden="1">
            <a:extLst>
              <a:ext uri="{FF2B5EF4-FFF2-40B4-BE49-F238E27FC236}">
                <a16:creationId xmlns:a16="http://schemas.microsoft.com/office/drawing/2014/main" id="{515A8510-7801-C7EF-ACA6-5AF3FB2FF365}"/>
              </a:ext>
            </a:extLst>
          </xdr:cNvPr>
          <xdr:cNvSpPr/>
        </xdr:nvSpPr>
        <xdr:spPr>
          <a:xfrm>
            <a:off x="0" y="1723465"/>
            <a:ext cx="712304" cy="21163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51" name="ESPACIOS" hidden="1">
            <a:extLst>
              <a:ext uri="{FF2B5EF4-FFF2-40B4-BE49-F238E27FC236}">
                <a16:creationId xmlns:a16="http://schemas.microsoft.com/office/drawing/2014/main" id="{9DE137DA-C9DC-8F67-A761-A5A89F64ED7B}"/>
              </a:ext>
            </a:extLst>
          </xdr:cNvPr>
          <xdr:cNvSpPr/>
        </xdr:nvSpPr>
        <xdr:spPr>
          <a:xfrm>
            <a:off x="0" y="2000215"/>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52" name="TEXTO ROJO" hidden="1">
            <a:extLst>
              <a:ext uri="{FF2B5EF4-FFF2-40B4-BE49-F238E27FC236}">
                <a16:creationId xmlns:a16="http://schemas.microsoft.com/office/drawing/2014/main" id="{BC6A2002-E66A-E2D8-35DB-61111E9CE450}"/>
              </a:ext>
            </a:extLst>
          </xdr:cNvPr>
          <xdr:cNvSpPr/>
        </xdr:nvSpPr>
        <xdr:spPr>
          <a:xfrm>
            <a:off x="0" y="2265283"/>
            <a:ext cx="7123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53" name="TEXTO AZUL" hidden="1">
            <a:extLst>
              <a:ext uri="{FF2B5EF4-FFF2-40B4-BE49-F238E27FC236}">
                <a16:creationId xmlns:a16="http://schemas.microsoft.com/office/drawing/2014/main" id="{51FA4C4F-1A3F-8E16-072F-DDC2B3190A12}"/>
              </a:ext>
            </a:extLst>
          </xdr:cNvPr>
          <xdr:cNvSpPr/>
        </xdr:nvSpPr>
        <xdr:spPr>
          <a:xfrm>
            <a:off x="0" y="2543406"/>
            <a:ext cx="7123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54" name="TEXTO OTRO COLOR" hidden="1">
            <a:extLst>
              <a:ext uri="{FF2B5EF4-FFF2-40B4-BE49-F238E27FC236}">
                <a16:creationId xmlns:a16="http://schemas.microsoft.com/office/drawing/2014/main" id="{A2E89BDD-3CC0-9690-CDE2-4355BBE6A5BC}"/>
              </a:ext>
            </a:extLst>
          </xdr:cNvPr>
          <xdr:cNvSpPr/>
        </xdr:nvSpPr>
        <xdr:spPr>
          <a:xfrm>
            <a:off x="0" y="2799503"/>
            <a:ext cx="7123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55" name="INSERTAR IMAGENES" hidden="1">
            <a:extLst>
              <a:ext uri="{FF2B5EF4-FFF2-40B4-BE49-F238E27FC236}">
                <a16:creationId xmlns:a16="http://schemas.microsoft.com/office/drawing/2014/main" id="{4349090F-7FB5-D357-A071-BDED07441BEC}"/>
              </a:ext>
            </a:extLst>
          </xdr:cNvPr>
          <xdr:cNvSpPr/>
        </xdr:nvSpPr>
        <xdr:spPr>
          <a:xfrm>
            <a:off x="0" y="3077000"/>
            <a:ext cx="712304" cy="4237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56" name="LISTA DESPLEGABLE" hidden="1">
            <a:extLst>
              <a:ext uri="{FF2B5EF4-FFF2-40B4-BE49-F238E27FC236}">
                <a16:creationId xmlns:a16="http://schemas.microsoft.com/office/drawing/2014/main" id="{B0768E59-269F-E534-03B5-4A157CCF1AF0}"/>
              </a:ext>
            </a:extLst>
          </xdr:cNvPr>
          <xdr:cNvSpPr/>
        </xdr:nvSpPr>
        <xdr:spPr>
          <a:xfrm>
            <a:off x="0" y="3621139"/>
            <a:ext cx="712304" cy="44544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_Desactivar" textlink="">
        <xdr:nvSpPr>
          <xdr:cNvPr id="57" name="ACTIVAR VARIABLES" hidden="1">
            <a:extLst>
              <a:ext uri="{FF2B5EF4-FFF2-40B4-BE49-F238E27FC236}">
                <a16:creationId xmlns:a16="http://schemas.microsoft.com/office/drawing/2014/main" id="{D95678B1-BCD8-1F1D-E9A6-6974A1C77B8D}"/>
              </a:ext>
            </a:extLst>
          </xdr:cNvPr>
          <xdr:cNvSpPr/>
        </xdr:nvSpPr>
        <xdr:spPr>
          <a:xfrm>
            <a:off x="0" y="4121277"/>
            <a:ext cx="712304" cy="1950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_Desactivar" textlink="">
        <xdr:nvSpPr>
          <xdr:cNvPr id="58" name="DESACTIVAR VARIABLES" hidden="1">
            <a:extLst>
              <a:ext uri="{FF2B5EF4-FFF2-40B4-BE49-F238E27FC236}">
                <a16:creationId xmlns:a16="http://schemas.microsoft.com/office/drawing/2014/main" id="{084F0F1E-35F8-976A-305A-D7009487EBBE}"/>
              </a:ext>
            </a:extLst>
          </xdr:cNvPr>
          <xdr:cNvSpPr/>
        </xdr:nvSpPr>
        <xdr:spPr>
          <a:xfrm>
            <a:off x="0" y="4381490"/>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0</xdr:col>
      <xdr:colOff>0</xdr:colOff>
      <xdr:row>0</xdr:row>
      <xdr:rowOff>0</xdr:rowOff>
    </xdr:from>
    <xdr:to>
      <xdr:col>0</xdr:col>
      <xdr:colOff>179234</xdr:colOff>
      <xdr:row>1</xdr:row>
      <xdr:rowOff>154109</xdr:rowOff>
    </xdr:to>
    <xdr:sp macro="[0]!Celdas_Menu_Especial_Activar_Desactivar" textlink="$A$1">
      <xdr:nvSpPr>
        <xdr:cNvPr id="59" name="MENU_LATERAL">
          <a:extLst>
            <a:ext uri="{FF2B5EF4-FFF2-40B4-BE49-F238E27FC236}">
              <a16:creationId xmlns:a16="http://schemas.microsoft.com/office/drawing/2014/main" id="{A535A3DF-38D5-4487-A939-85E8720609BF}"/>
            </a:ext>
          </a:extLst>
        </xdr:cNvPr>
        <xdr:cNvSpPr/>
      </xdr:nvSpPr>
      <xdr:spPr>
        <a:xfrm>
          <a:off x="0" y="0"/>
          <a:ext cx="180281" cy="175276"/>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A8ADCDA-DC93-4B73-A7FA-E3352CA2E078}" type="TxLink">
            <a:rPr lang="en-US" sz="1100" b="1" i="0" u="none" strike="noStrike">
              <a:solidFill>
                <a:srgbClr val="FFFFFF"/>
              </a:solidFill>
              <a:latin typeface="Calibri"/>
              <a:ea typeface="Calibri"/>
              <a:cs typeface="Calibri"/>
            </a:rPr>
            <a:pPr algn="ctr"/>
            <a:t>✔</a:t>
          </a:fld>
          <a:endParaRPr lang="es-ES" sz="1000">
            <a:solidFill>
              <a:srgbClr val="FFFFFF"/>
            </a:solidFill>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65381</xdr:rowOff>
    </xdr:to>
    <xdr:grpSp>
      <xdr:nvGrpSpPr>
        <xdr:cNvPr id="23" name="G FTP_MOODLE">
          <a:extLst>
            <a:ext uri="{FF2B5EF4-FFF2-40B4-BE49-F238E27FC236}">
              <a16:creationId xmlns:a16="http://schemas.microsoft.com/office/drawing/2014/main" id="{00000000-0008-0000-1200-000017000000}"/>
            </a:ext>
          </a:extLst>
        </xdr:cNvPr>
        <xdr:cNvGrpSpPr/>
      </xdr:nvGrpSpPr>
      <xdr:grpSpPr>
        <a:xfrm>
          <a:off x="1421191" y="0"/>
          <a:ext cx="2974468" cy="570357"/>
          <a:chOff x="2844102" y="0"/>
          <a:chExt cx="2974468" cy="572030"/>
        </a:xfrm>
      </xdr:grpSpPr>
      <xdr:pic>
        <xdr:nvPicPr>
          <xdr:cNvPr id="24" name="FTP-MOODLE">
            <a:extLst>
              <a:ext uri="{FF2B5EF4-FFF2-40B4-BE49-F238E27FC236}">
                <a16:creationId xmlns:a16="http://schemas.microsoft.com/office/drawing/2014/main" id="{00000000-0008-0000-12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12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12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142789</xdr:colOff>
      <xdr:row>0</xdr:row>
      <xdr:rowOff>496777</xdr:rowOff>
    </xdr:to>
    <xdr:grpSp>
      <xdr:nvGrpSpPr>
        <xdr:cNvPr id="10" name="Ir a">
          <a:extLst>
            <a:ext uri="{FF2B5EF4-FFF2-40B4-BE49-F238E27FC236}">
              <a16:creationId xmlns:a16="http://schemas.microsoft.com/office/drawing/2014/main" id="{00000000-0008-0000-1200-00000A000000}"/>
            </a:ext>
          </a:extLst>
        </xdr:cNvPr>
        <xdr:cNvGrpSpPr/>
      </xdr:nvGrpSpPr>
      <xdr:grpSpPr>
        <a:xfrm>
          <a:off x="710595" y="0"/>
          <a:ext cx="853385" cy="496777"/>
          <a:chOff x="2090986" y="0"/>
          <a:chExt cx="802736" cy="496777"/>
        </a:xfrm>
      </xdr:grpSpPr>
      <xdr:cxnSp macro="">
        <xdr:nvCxnSpPr>
          <xdr:cNvPr id="17" name="LINEA">
            <a:extLst>
              <a:ext uri="{FF2B5EF4-FFF2-40B4-BE49-F238E27FC236}">
                <a16:creationId xmlns:a16="http://schemas.microsoft.com/office/drawing/2014/main" id="{00000000-0008-0000-1200-000011000000}"/>
              </a:ext>
            </a:extLst>
          </xdr:cNvPr>
          <xdr:cNvCxnSpPr/>
        </xdr:nvCxnSpPr>
        <xdr:spPr>
          <a:xfrm>
            <a:off x="2090986" y="319012"/>
            <a:ext cx="668774"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12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12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1200-000014000000}"/>
            </a:ext>
          </a:extLst>
        </xdr:cNvPr>
        <xdr:cNvGrpSpPr/>
      </xdr:nvGrpSpPr>
      <xdr:grpSpPr>
        <a:xfrm>
          <a:off x="1421191"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12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12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5818055</xdr:colOff>
      <xdr:row>1</xdr:row>
      <xdr:rowOff>342144</xdr:rowOff>
    </xdr:to>
    <xdr:grpSp>
      <xdr:nvGrpSpPr>
        <xdr:cNvPr id="2" name="G IMAGENES">
          <a:extLst>
            <a:ext uri="{FF2B5EF4-FFF2-40B4-BE49-F238E27FC236}">
              <a16:creationId xmlns:a16="http://schemas.microsoft.com/office/drawing/2014/main" id="{00000000-0008-0000-1200-000002000000}"/>
            </a:ext>
          </a:extLst>
        </xdr:cNvPr>
        <xdr:cNvGrpSpPr/>
      </xdr:nvGrpSpPr>
      <xdr:grpSpPr>
        <a:xfrm>
          <a:off x="0" y="0"/>
          <a:ext cx="7239246" cy="847120"/>
          <a:chOff x="0" y="0"/>
          <a:chExt cx="8287321" cy="842857"/>
        </a:xfrm>
      </xdr:grpSpPr>
      <xdr:pic>
        <xdr:nvPicPr>
          <xdr:cNvPr id="8" name="UCA">
            <a:hlinkClick xmlns:r="http://schemas.openxmlformats.org/officeDocument/2006/relationships" r:id="rId2"/>
            <a:extLst>
              <a:ext uri="{FF2B5EF4-FFF2-40B4-BE49-F238E27FC236}">
                <a16:creationId xmlns:a16="http://schemas.microsoft.com/office/drawing/2014/main" id="{00000000-0008-0000-12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1200-00000E000000}"/>
              </a:ext>
            </a:extLst>
          </xdr:cNvPr>
          <xdr:cNvPicPr>
            <a:picLocks noChangeAspect="1"/>
          </xdr:cNvPicPr>
        </xdr:nvPicPr>
        <xdr:blipFill>
          <a:blip xmlns:r="http://schemas.openxmlformats.org/officeDocument/2006/relationships" r:embed="rId4"/>
          <a:stretch>
            <a:fillRect/>
          </a:stretch>
        </xdr:blipFill>
        <xdr:spPr>
          <a:xfrm>
            <a:off x="7933957" y="552028"/>
            <a:ext cx="353364" cy="253616"/>
          </a:xfrm>
          <a:prstGeom prst="rect">
            <a:avLst/>
          </a:prstGeom>
        </xdr:spPr>
      </xdr:pic>
      <xdr:pic macro="[0]!Graba_Archivo">
        <xdr:nvPicPr>
          <xdr:cNvPr id="16" name="Disquete">
            <a:extLst>
              <a:ext uri="{FF2B5EF4-FFF2-40B4-BE49-F238E27FC236}">
                <a16:creationId xmlns:a16="http://schemas.microsoft.com/office/drawing/2014/main" id="{00000000-0008-0000-1200-000010000000}"/>
              </a:ext>
            </a:extLst>
          </xdr:cNvPr>
          <xdr:cNvPicPr>
            <a:picLocks noChangeAspect="1"/>
          </xdr:cNvPicPr>
        </xdr:nvPicPr>
        <xdr:blipFill>
          <a:blip xmlns:r="http://schemas.openxmlformats.org/officeDocument/2006/relationships" r:embed="rId5"/>
          <a:stretch>
            <a:fillRect/>
          </a:stretch>
        </xdr:blipFill>
        <xdr:spPr>
          <a:xfrm>
            <a:off x="7564822" y="552028"/>
            <a:ext cx="278145" cy="273016"/>
          </a:xfrm>
          <a:prstGeom prst="rect">
            <a:avLst/>
          </a:prstGeom>
        </xdr:spPr>
      </xdr:pic>
      <xdr:pic macro="[0]!Z_Celda">
        <xdr:nvPicPr>
          <xdr:cNvPr id="27" name="ZOOM">
            <a:extLst>
              <a:ext uri="{FF2B5EF4-FFF2-40B4-BE49-F238E27FC236}">
                <a16:creationId xmlns:a16="http://schemas.microsoft.com/office/drawing/2014/main" id="{00000000-0008-0000-1200-00001B000000}"/>
              </a:ext>
            </a:extLst>
          </xdr:cNvPr>
          <xdr:cNvPicPr>
            <a:picLocks noChangeAspect="1"/>
          </xdr:cNvPicPr>
        </xdr:nvPicPr>
        <xdr:blipFill>
          <a:blip xmlns:r="http://schemas.openxmlformats.org/officeDocument/2006/relationships" r:embed="rId6"/>
          <a:stretch>
            <a:fillRect/>
          </a:stretch>
        </xdr:blipFill>
        <xdr:spPr>
          <a:xfrm>
            <a:off x="7144715" y="535507"/>
            <a:ext cx="358816" cy="292097"/>
          </a:xfrm>
          <a:prstGeom prst="rect">
            <a:avLst/>
          </a:prstGeom>
        </xdr:spPr>
      </xdr:pic>
      <xdr:grpSp>
        <xdr:nvGrpSpPr>
          <xdr:cNvPr id="28" name="Ordenar">
            <a:extLst>
              <a:ext uri="{FF2B5EF4-FFF2-40B4-BE49-F238E27FC236}">
                <a16:creationId xmlns:a16="http://schemas.microsoft.com/office/drawing/2014/main" id="{00000000-0008-0000-1200-00001C000000}"/>
              </a:ext>
            </a:extLst>
          </xdr:cNvPr>
          <xdr:cNvGrpSpPr/>
        </xdr:nvGrpSpPr>
        <xdr:grpSpPr>
          <a:xfrm>
            <a:off x="6672449" y="544574"/>
            <a:ext cx="407634" cy="298283"/>
            <a:chOff x="4127913" y="833044"/>
            <a:chExt cx="407634" cy="298283"/>
          </a:xfrm>
        </xdr:grpSpPr>
        <xdr:pic>
          <xdr:nvPicPr>
            <xdr:cNvPr id="29" name="A-Z">
              <a:extLst>
                <a:ext uri="{FF2B5EF4-FFF2-40B4-BE49-F238E27FC236}">
                  <a16:creationId xmlns:a16="http://schemas.microsoft.com/office/drawing/2014/main" id="{00000000-0008-0000-1200-00001D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4127913" y="835765"/>
              <a:ext cx="406265" cy="289833"/>
            </a:xfrm>
            <a:prstGeom prst="rect">
              <a:avLst/>
            </a:prstGeom>
          </xdr:spPr>
        </xdr:pic>
        <xdr:sp macro="[0]!Ordenar_Ascendente" textlink="">
          <xdr:nvSpPr>
            <xdr:cNvPr id="30" name="Ascendente">
              <a:extLst>
                <a:ext uri="{FF2B5EF4-FFF2-40B4-BE49-F238E27FC236}">
                  <a16:creationId xmlns:a16="http://schemas.microsoft.com/office/drawing/2014/main" id="{00000000-0008-0000-1200-00001E000000}"/>
                </a:ext>
              </a:extLst>
            </xdr:cNvPr>
            <xdr:cNvSpPr/>
          </xdr:nvSpPr>
          <xdr:spPr>
            <a:xfrm>
              <a:off x="4188252" y="833044"/>
              <a:ext cx="188085"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1" name="Descendente">
              <a:extLst>
                <a:ext uri="{FF2B5EF4-FFF2-40B4-BE49-F238E27FC236}">
                  <a16:creationId xmlns:a16="http://schemas.microsoft.com/office/drawing/2014/main" id="{00000000-0008-0000-1200-00001F000000}"/>
                </a:ext>
              </a:extLst>
            </xdr:cNvPr>
            <xdr:cNvSpPr/>
          </xdr:nvSpPr>
          <xdr:spPr>
            <a:xfrm>
              <a:off x="4347462" y="845577"/>
              <a:ext cx="188085"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0000000}" name="Tabla_Comandos" displayName="Tabla_Comandos" ref="U82:W89" totalsRowCount="1" headerRowDxfId="567" dataDxfId="566" totalsRowDxfId="564" tableBorderDxfId="565" totalsRowBorderDxfId="563">
  <autoFilter ref="U82:W88" xr:uid="{00000000-0009-0000-0100-00000C000000}">
    <filterColumn colId="0" hiddenButton="1"/>
    <filterColumn colId="1" hiddenButton="1"/>
    <filterColumn colId="2" hiddenButton="1"/>
  </autoFilter>
  <tableColumns count="3">
    <tableColumn id="2" xr3:uid="{00000000-0010-0000-0000-000002000000}" name="CommandBars" totalsRowFunction="custom" dataDxfId="562" totalsRowDxfId="561">
      <calculatedColumnFormula>IFERROR(INDIRECT(#REF!&amp;IDIOMA),"")</calculatedColumnFormula>
      <totalsRowFormula>COUNTA(Tabla_Comandos[CommandBars])-COUNTIF(Tabla_Comandos[CommandBars],"")</totalsRowFormula>
    </tableColumn>
    <tableColumn id="1" xr3:uid="{00000000-0010-0000-0000-000001000000}" name="Cambio" dataDxfId="560" totalsRowDxfId="559"/>
    <tableColumn id="3" xr3:uid="{00000000-0010-0000-0000-000003000000}" name="Activa/Des" dataDxfId="558" totalsRowDxfId="557"/>
  </tableColumns>
  <tableStyleInfo name="Estilo de tabla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a_Menu" displayName="Tabla_Menu" ref="S2:AF78" totalsRowCount="1" headerRowDxfId="556" dataDxfId="555" totalsRowDxfId="553" tableBorderDxfId="554" totalsRowBorderDxfId="552">
  <autoFilter ref="S2:AF77" xr:uid="{00000000-0009-0000-0100-000004000000}"/>
  <tableColumns count="14">
    <tableColumn id="1" xr3:uid="{00000000-0010-0000-0100-000001000000}" name="N Sub" totalsRowFunction="custom" dataDxfId="551" totalsRowDxfId="13">
      <calculatedColumnFormula>IF(Tabla_Menu[[#This Row],[Nivel]]=T2,0,COUNTIF(Tabla_Menu[Nivel],Tabla_Menu[[#This Row],[Nivel]]))</calculatedColumnFormula>
      <totalsRowFormula>COUNTIF(Tabla_Menu[N Sub],"&lt;&gt;0")</totalsRowFormula>
    </tableColumn>
    <tableColumn id="2" xr3:uid="{00000000-0010-0000-0100-000002000000}" name="Nivel" totalsRowFunction="custom" dataDxfId="550" totalsRowDxfId="12">
      <totalsRowFormula>COUNTA(Tabla_Menu[Nivel])</totalsRowFormula>
    </tableColumn>
    <tableColumn id="3" xr3:uid="{00000000-0010-0000-0100-000003000000}" name="Nombre" totalsRowFunction="custom" dataDxfId="549" totalsRowDxfId="11">
      <totalsRowFormula>COUNTA(Tabla_Menu[Nombre])</totalsRowFormula>
    </tableColumn>
    <tableColumn id="4" xr3:uid="{00000000-0010-0000-0100-000004000000}" name="On Action" dataDxfId="548" totalsRowDxfId="10"/>
    <tableColumn id="5" xr3:uid="{00000000-0010-0000-0100-000005000000}" name="Face Id" dataDxfId="547" totalsRowDxfId="9"/>
    <tableColumn id="6" xr3:uid="{00000000-0010-0000-0100-000006000000}" name="Begin Group" dataDxfId="546" totalsRowDxfId="8"/>
    <tableColumn id="7" xr3:uid="{00000000-0010-0000-0100-000007000000}" name="Nivel 1" dataDxfId="545" totalsRowDxfId="7"/>
    <tableColumn id="8" xr3:uid="{00000000-0010-0000-0100-000008000000}" name="Nivel 2" dataDxfId="544" totalsRowDxfId="6"/>
    <tableColumn id="9" xr3:uid="{00000000-0010-0000-0100-000009000000}" name="Teclas" totalsRowFunction="custom" dataDxfId="543" totalsRowDxfId="5">
      <totalsRowFormula>COUNTA(Tabla_Menu[Teclas])</totalsRowFormula>
    </tableColumn>
    <tableColumn id="10" xr3:uid="{00000000-0010-0000-0100-00000A000000}" name="HOJAS NO MUESTRA" dataDxfId="542" totalsRowDxfId="4"/>
    <tableColumn id="11" xr3:uid="{00000000-0010-0000-0100-00000B000000}" name="N/A" dataDxfId="541" totalsRowDxfId="3">
      <calculatedColumnFormula>IF(OR(Tabla_Menu[[#This Row],[Nivel]]="",IFERROR(SEARCH(MID(CELL("nombrearchivo"),FIND(".xlsm]",CELL("nombrearchivo"),1)+6,100),Tabla_Menu[[#This Row],[HOJAS NO MUESTRA]],1),0)&gt;0),"N/A","")</calculatedColumnFormula>
    </tableColumn>
    <tableColumn id="12" xr3:uid="{00000000-0010-0000-0100-00000C000000}" name="Num N/A" dataDxfId="540" totalsRowDxfId="2">
      <calculatedColumnFormula>IF(Tabla_Menu[[#This Row],[N/A]]="",,COUNTIF(Tabla_Menu[&amp;],Tabla_Menu[[#This Row],[&amp;]]))</calculatedColumnFormula>
    </tableColumn>
    <tableColumn id="13" xr3:uid="{00000000-0010-0000-0100-00000D000000}" name="&amp;" dataDxfId="539" totalsRowDxfId="1">
      <calculatedColumnFormula>Tabla_Menu[[#This Row],[Nivel]]&amp;Tabla_Menu[[#This Row],[N/A]]</calculatedColumnFormula>
    </tableColumn>
    <tableColumn id="14" xr3:uid="{00000000-0010-0000-0100-00000E000000}" name="[Teclas]" dataDxfId="538" totalsRowDxfId="0">
      <calculatedColumnFormula array="1">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calculatedColumnFormula>
    </tableColumn>
  </tableColumns>
  <tableStyleInfo name="Estilo de tabla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2000000}" name="T_DICCIONARIO" displayName="T_DICCIONARIO" ref="A3:M428" headerRowDxfId="537" dataDxfId="536">
  <autoFilter ref="A3:M428" xr:uid="{00000000-0009-0000-0100-00000A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00000000-0010-0000-0200-000001000000}" name="=$A$1&amp;[@C2]&amp;&quot;_&quot;&amp;[@C3]" totalsRowFunction="custom" dataDxfId="535" totalsRowDxfId="534">
      <totalsRowFormula>DICCIONARIO!A427</totalsRowFormula>
    </tableColumn>
    <tableColumn id="2" xr3:uid="{00000000-0010-0000-0200-000002000000}" name="C2" totalsRowFunction="custom" dataDxfId="533" totalsRowDxfId="532">
      <totalsRowFormula>DICCIONARIO!B427</totalsRowFormula>
    </tableColumn>
    <tableColumn id="3" xr3:uid="{00000000-0010-0000-0200-000003000000}" name="C3" totalsRowFunction="custom" dataDxfId="531" totalsRowDxfId="530">
      <totalsRowFormula>DICCIONARIO!C427</totalsRowFormula>
    </tableColumn>
    <tableColumn id="4" xr3:uid="{00000000-0010-0000-0200-000004000000}" name="PERSONALIZAR" dataDxfId="529"/>
    <tableColumn id="5" xr3:uid="{00000000-0010-0000-0200-000005000000}" name="OTRO" totalsRowFunction="custom" dataDxfId="528" totalsRowDxfId="527">
      <calculatedColumnFormula>IFERROR(IF(T_DICCIONARIO[[#This Row],[PERSONALIZAR]]&lt;&gt;"",T_DICCIONARIO[[#This Row],[PERSONALIZAR]],HLOOKUP($E$2,$F$3:L4,ROW(T_DICCIONARIO[[#This Row],[PERSONALIZAR]])-2,0)),T_DICCIONARIO[[#This Row],[es]])</calculatedColumnFormula>
      <totalsRowFormula>IFERROR(IF(T_DICCIONARIO[[#This Row],[PERSONALIZAR]]&lt;&gt;"",T_DICCIONARIO[[#This Row],[PERSONALIZAR]],HLOOKUP($E$2,$F$3:L427,ROW(T_DICCIONARIO[[#This Row],[PERSONALIZAR]])-2,0)),T_DICCIONARIO[[#This Row],[es]])</totalsRowFormula>
    </tableColumn>
    <tableColumn id="6" xr3:uid="{00000000-0010-0000-0200-000006000000}" name="es" totalsRowLabel="¿Deseas exportar las Preguntas tipo &quot;Arrastrar y Soltar sobre texto&quot; también como &quot;Palabra Perdida&quot;?" dataDxfId="526"/>
    <tableColumn id="7" xr3:uid="{00000000-0010-0000-0200-000007000000}" name="en" totalsRowLabel="Do you want to export &quot;Drag and Drop on Text&quot; Questions as &quot;Missing Word&quot; as well?" dataDxfId="525"/>
    <tableColumn id="8" xr3:uid="{00000000-0010-0000-0200-000008000000}" name="fr" totalsRowLabel="Souhaitez-vous également exporter les questions &quot;Glisser-déposer sur du texte&quot; en tant que &quot;Mot manquant&quot; ?" dataDxfId="524"/>
    <tableColumn id="9" xr3:uid="{00000000-0010-0000-0200-000009000000}" name="pt" totalsRowLabel="Você também deseja exportar as perguntas &quot;Arrastar e soltar no texto&quot; como &quot;Palavras ausentes&quot;?" dataDxfId="523"/>
    <tableColumn id="10" xr3:uid="{00000000-0010-0000-0200-00000A000000}" name="it" totalsRowLabel="Vuoi esportare anche le domande &quot;Trascina e rilascia sul testo&quot; come &quot;Parola mancante&quot;?" dataDxfId="522"/>
    <tableColumn id="11" xr3:uid="{00000000-0010-0000-0200-00000B000000}" name="de" totalsRowLabel="Möchten Sie &quot;Drag and Drop on Text&quot;-Fragen auch als &quot;Fehlendes Wort&quot; exportieren?" dataDxfId="521"/>
    <tableColumn id="12" xr3:uid="{00000000-0010-0000-0200-00000C000000}" name="zh-CN" totalsRowLabel="您是否也想将“拖放文本”问题导出为“缺失单词”？" dataDxfId="520"/>
    <tableColumn id="13" xr3:uid="{00000000-0010-0000-0200-00000D000000}" name="Repe" totalsRowFunction="custom" dataDxfId="519" totalsRowDxfId="518">
      <calculatedColumnFormula>IF(T_DICCIONARIO[[#This Row],[PERSONALIZAR]]=T_DICCIONARIO[[#This Row],[OTRO]],"R","N")</calculatedColumnFormula>
      <totalsRowFormula>IF(T_DICCIONARIO[[#This Row],[PERSONALIZAR]]=T_DICCIONARIO[[#This Row],[OTRO]],"R","N")</totalsRowFormula>
    </tableColumn>
  </tableColumns>
  <tableStyleInfo name="Tabla_UCA"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Tabla_OM" displayName="Tabla_OM" ref="A5:AJ6" totalsRowShown="0" headerRowDxfId="449" dataDxfId="448">
  <autoFilter ref="A5:AJ6" xr:uid="{00000000-0009-0000-0100-000002000000}"/>
  <sortState xmlns:xlrd2="http://schemas.microsoft.com/office/spreadsheetml/2017/richdata2" ref="A6:AJ6">
    <sortCondition ref="AI5:AI6"/>
  </sortState>
  <tableColumns count="36">
    <tableColumn id="1" xr3:uid="{00000000-0010-0000-0300-000001000000}" name="Nombre" dataDxfId="447">
      <calculatedColumnFormula>IFERROR(IF(Tabla_OM[[#This Row],[ ]]="","",PREF_PREGUNTA&amp;IF(PREF_PREGUNTA="",""," - ")&amp;
IF(n_preg_ON_OM=TRUE,IF((N_I_OM+ROW()-N_I_Tabla)&gt;99,
IF((N_I_OM+ROW()-N_I_Tabla)&lt;100,"0",""),"")&amp;
IF((N_I_OM+ROW()-N_I_Tabla)&lt;10,"0","")&amp;(N_I_OM+ROW()-N_I_Tabla),""))&amp;
IF(Tabla_OM[[#This Row],[Descripcion]]&lt;&gt;""," "&amp;Tabla_OM[[#This Row],[Descripcion]],""),"")</calculatedColumnFormula>
    </tableColumn>
    <tableColumn id="2" xr3:uid="{00000000-0010-0000-0300-000002000000}" name="NRC" dataDxfId="446">
      <calculatedColumnFormula>IF(COUNTIF(Tabla_OM[[#This Row],[Puntos 1]:[Puntos 6]],"&gt;0")=0,"",COUNTIF(Tabla_OM[[#This Row],[Puntos 1]:[Puntos 6]],"&gt;0"))</calculatedColumnFormula>
    </tableColumn>
    <tableColumn id="3" xr3:uid="{00000000-0010-0000-0300-000003000000}" name="NRI" dataDxfId="445">
      <calculatedColumnFormula>IFERROR(MAX(COUNTA(Tabla_OM[[#This Row],[Respuesta 1]:[Respuesta 6]])-Tabla_OM[[#This Row],[NRC]],0),"")</calculatedColumnFormula>
    </tableColumn>
    <tableColumn id="4" xr3:uid="{00000000-0010-0000-0300-000004000000}" name="PRC" dataDxfId="444">
      <calculatedColumnFormula>IF(SUMIF(Tabla_OM[[#This Row],[Puntos 1]:[Puntos 6]],"&gt;0")=0,"",SUMIF(Tabla_OM[[#This Row],[Puntos 1]:[Puntos 6]],"&gt;0"))</calculatedColumnFormula>
    </tableColumn>
    <tableColumn id="5" xr3:uid="{00000000-0010-0000-0300-000005000000}" name="PRI" dataDxfId="443">
      <calculatedColumnFormula>IF(SUMIF(Tabla_OM[[#This Row],[Puntos 1]:[Puntos 6]],"&lt;0")=0,"",SUMIF(Tabla_OM[[#This Row],[Puntos 1]:[Puntos 6]],"&lt;0"))</calculatedColumnFormula>
    </tableColumn>
    <tableColumn id="6" xr3:uid="{00000000-0010-0000-0300-000006000000}" name="Descripcion" dataDxfId="442"/>
    <tableColumn id="7" xr3:uid="{00000000-0010-0000-0300-000007000000}" name=" " dataDxfId="441"/>
    <tableColumn id="8" xr3:uid="{00000000-0010-0000-0300-000008000000}" name="Respuesta 1" dataDxfId="440"/>
    <tableColumn id="9" xr3:uid="{00000000-0010-0000-0300-000009000000}" name="Respuesta 2" dataDxfId="439"/>
    <tableColumn id="10" xr3:uid="{00000000-0010-0000-0300-00000A000000}" name="Respuesta 3" dataDxfId="438"/>
    <tableColumn id="11" xr3:uid="{00000000-0010-0000-0300-00000B000000}" name="Respuesta 4" dataDxfId="437"/>
    <tableColumn id="12" xr3:uid="{00000000-0010-0000-0300-00000C000000}" name="Respuesta 5" dataDxfId="436"/>
    <tableColumn id="13" xr3:uid="{00000000-0010-0000-0300-00000D000000}" name="Respuesta 6" dataDxfId="435"/>
    <tableColumn id="14" xr3:uid="{00000000-0010-0000-0300-00000E000000}" name="Retroalim. 1" dataDxfId="434"/>
    <tableColumn id="15" xr3:uid="{00000000-0010-0000-0300-00000F000000}" name="Retroalim. 2" dataDxfId="433"/>
    <tableColumn id="16" xr3:uid="{00000000-0010-0000-0300-000010000000}" name="Retroalim. 3" dataDxfId="432"/>
    <tableColumn id="17" xr3:uid="{00000000-0010-0000-0300-000011000000}" name="Retroalim. 4" dataDxfId="431"/>
    <tableColumn id="18" xr3:uid="{00000000-0010-0000-0300-000012000000}" name="Retroalim. 5" dataDxfId="430"/>
    <tableColumn id="19" xr3:uid="{00000000-0010-0000-0300-000013000000}" name="Retroalim. 6" dataDxfId="429"/>
    <tableColumn id="20" xr3:uid="{00000000-0010-0000-0300-000014000000}" name="Puntos 1" dataDxfId="428"/>
    <tableColumn id="21" xr3:uid="{00000000-0010-0000-0300-000015000000}" name="Puntos 2" dataDxfId="427"/>
    <tableColumn id="22" xr3:uid="{00000000-0010-0000-0300-000016000000}" name="Puntos 3" dataDxfId="426"/>
    <tableColumn id="23" xr3:uid="{00000000-0010-0000-0300-000017000000}" name="Puntos 4" dataDxfId="425"/>
    <tableColumn id="24" xr3:uid="{00000000-0010-0000-0300-000018000000}" name="Puntos 5" dataDxfId="424"/>
    <tableColumn id="25" xr3:uid="{00000000-0010-0000-0300-000019000000}" name="Puntos 6" dataDxfId="423"/>
    <tableColumn id="26" xr3:uid="{00000000-0010-0000-0300-00001A000000}" name="Puntos 7" dataDxfId="422"/>
    <tableColumn id="27" xr3:uid="{00000000-0010-0000-0300-00001B000000}" name="Puntos 8" dataDxfId="421"/>
    <tableColumn id="28" xr3:uid="{00000000-0010-0000-0300-00001C000000}" name="Puntos 9" dataDxfId="420"/>
    <tableColumn id="29" xr3:uid="{00000000-0010-0000-0300-00001D000000}" name="Puntos 10" dataDxfId="419"/>
    <tableColumn id="30" xr3:uid="{00000000-0010-0000-0300-00001E000000}" name="Puntos 11" dataDxfId="418"/>
    <tableColumn id="31" xr3:uid="{00000000-0010-0000-0300-00001F000000}" name="Puntos 12" dataDxfId="417"/>
    <tableColumn id="32" xr3:uid="{00000000-0010-0000-0300-000020000000}" name="PISTA: 1" dataDxfId="416"/>
    <tableColumn id="33" xr3:uid="{00000000-0010-0000-0300-000021000000}" name="PISTA: 2" dataDxfId="415"/>
    <tableColumn id="34" xr3:uid="{00000000-0010-0000-0300-000022000000}" name="PISTA: 3" dataDxfId="414"/>
    <tableColumn id="35" xr3:uid="{00000000-0010-0000-0300-000023000000}" name="PISTA: 4" dataDxfId="413"/>
    <tableColumn id="36" xr3:uid="{00000000-0010-0000-0300-000024000000}" name="Imagen" dataDxfId="412"/>
  </tableColumns>
  <tableStyleInfo name="Tabla_UCA"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abla_O2" displayName="Tabla_O2" ref="A5:AJ6" totalsRowShown="0" headerRowDxfId="388">
  <autoFilter ref="A5:AJ6" xr:uid="{00000000-0009-0000-0100-000001000000}"/>
  <sortState xmlns:xlrd2="http://schemas.microsoft.com/office/spreadsheetml/2017/richdata2" ref="A6:AJ6">
    <sortCondition ref="AI5:AI6"/>
  </sortState>
  <tableColumns count="36">
    <tableColumn id="1" xr3:uid="{00000000-0010-0000-0400-000001000000}" name="Nombre" dataDxfId="387">
      <calculatedColumnFormula>IFERROR(IF(Tabla_O2[[#This Row],[Enunciado]]="","",PREF_PREGUNTA&amp;IF(PREF_PREGUNTA="",""," - ")&amp;
IF(n_preg_ON_O2=TRUE,IF((N_I_O2+ROW()-N_I_Tabla)&gt;99,
IF((N_I_O2+ROW()-N_I_Tabla)&lt;100,"0",""),"")&amp;
IF((N_I_O2+ROW()-N_I_Tabla)&lt;10,"0","")&amp;(N_I_O2+ROW()-N_I_Tabla),""))&amp;
IF(Tabla_O2[[#This Row],[Descripcion]]&lt;&gt;""," "&amp;Tabla_O2[[#This Row],[Descripcion]],""),"")</calculatedColumnFormula>
    </tableColumn>
    <tableColumn id="2" xr3:uid="{00000000-0010-0000-0400-000002000000}" name="NRC" dataDxfId="386">
      <calculatedColumnFormula>IF(COUNTIF(Tabla_O2[[#This Row],[Puntos 1]:[Puntos 6]],"&gt;0")=0,"",COUNTIF(Tabla_O2[[#This Row],[Puntos 1]:[Puntos 6]],"&gt;0"))</calculatedColumnFormula>
    </tableColumn>
    <tableColumn id="3" xr3:uid="{00000000-0010-0000-0400-000003000000}" name="NRI" dataDxfId="385">
      <calculatedColumnFormula>IFERROR(MAX(COUNTA(Tabla_O2[[#This Row],[Respuesta 1]:[Respuesta 6]])-Tabla_O2[[#This Row],[NRC]],0),"")</calculatedColumnFormula>
    </tableColumn>
    <tableColumn id="4" xr3:uid="{00000000-0010-0000-0400-000004000000}" name="PRC" dataDxfId="384">
      <calculatedColumnFormula>IF(SUMIF(Tabla_O2[[#This Row],[Puntos 1]:[Puntos 6]],"&gt;0")=0,"",SUMIF(Tabla_O2[[#This Row],[Puntos 1]:[Puntos 6]],"&gt;0"))</calculatedColumnFormula>
    </tableColumn>
    <tableColumn id="5" xr3:uid="{00000000-0010-0000-0400-000005000000}" name="PRI" dataDxfId="383">
      <calculatedColumnFormula>IF(SUMIF(Tabla_O2[[#This Row],[Puntos 1]:[Puntos 6]],"&lt;0")=0,"",SUMIF(Tabla_O2[[#This Row],[Puntos 1]:[Puntos 6]],"&lt;0"))</calculatedColumnFormula>
    </tableColumn>
    <tableColumn id="6" xr3:uid="{00000000-0010-0000-0400-000006000000}" name="Descripcion" dataDxfId="382"/>
    <tableColumn id="7" xr3:uid="{00000000-0010-0000-0400-000007000000}" name="Enunciado" dataDxfId="381"/>
    <tableColumn id="8" xr3:uid="{00000000-0010-0000-0400-000008000000}" name="Respuesta 1" dataDxfId="380"/>
    <tableColumn id="9" xr3:uid="{00000000-0010-0000-0400-000009000000}" name="Respuesta 2" dataDxfId="379"/>
    <tableColumn id="10" xr3:uid="{00000000-0010-0000-0400-00000A000000}" name="Respuesta 3" dataDxfId="378"/>
    <tableColumn id="11" xr3:uid="{00000000-0010-0000-0400-00000B000000}" name="Respuesta 4" dataDxfId="377"/>
    <tableColumn id="12" xr3:uid="{00000000-0010-0000-0400-00000C000000}" name="202" dataDxfId="376"/>
    <tableColumn id="13" xr3:uid="{00000000-0010-0000-0400-00000D000000}" name="Respuesta 6" dataDxfId="375"/>
    <tableColumn id="14" xr3:uid="{00000000-0010-0000-0400-00000E000000}" name="Retroalim. 1" dataDxfId="374"/>
    <tableColumn id="15" xr3:uid="{00000000-0010-0000-0400-00000F000000}" name="Retroalim. 2" dataDxfId="373"/>
    <tableColumn id="16" xr3:uid="{00000000-0010-0000-0400-000010000000}" name="Retroalim. 3" dataDxfId="372"/>
    <tableColumn id="17" xr3:uid="{00000000-0010-0000-0400-000011000000}" name="Retroalim. 4" dataDxfId="371"/>
    <tableColumn id="18" xr3:uid="{00000000-0010-0000-0400-000012000000}" name="Retroalim. 5" dataDxfId="370"/>
    <tableColumn id="19" xr3:uid="{00000000-0010-0000-0400-000013000000}" name="Retroalim. 6" dataDxfId="369"/>
    <tableColumn id="20" xr3:uid="{00000000-0010-0000-0400-000014000000}" name="Puntos 1" dataDxfId="368"/>
    <tableColumn id="21" xr3:uid="{00000000-0010-0000-0400-000015000000}" name="Puntos 2" dataDxfId="367"/>
    <tableColumn id="22" xr3:uid="{00000000-0010-0000-0400-000016000000}" name="Puntos 3" dataDxfId="366"/>
    <tableColumn id="23" xr3:uid="{00000000-0010-0000-0400-000017000000}" name="Puntos 4" dataDxfId="365"/>
    <tableColumn id="24" xr3:uid="{00000000-0010-0000-0400-000018000000}" name="Puntos 5" dataDxfId="364"/>
    <tableColumn id="25" xr3:uid="{00000000-0010-0000-0400-000019000000}" name="Puntos 6" dataDxfId="363"/>
    <tableColumn id="26" xr3:uid="{00000000-0010-0000-0400-00001A000000}" name="Puntos 7" dataDxfId="362"/>
    <tableColumn id="27" xr3:uid="{00000000-0010-0000-0400-00001B000000}" name="Puntos 8" dataDxfId="361"/>
    <tableColumn id="28" xr3:uid="{00000000-0010-0000-0400-00001C000000}" name="Puntos 9" dataDxfId="360"/>
    <tableColumn id="29" xr3:uid="{00000000-0010-0000-0400-00001D000000}" name="Puntos 10" dataDxfId="359"/>
    <tableColumn id="30" xr3:uid="{00000000-0010-0000-0400-00001E000000}" name="Puntos 11" dataDxfId="358"/>
    <tableColumn id="31" xr3:uid="{00000000-0010-0000-0400-00001F000000}" name="Puntos 12" dataDxfId="357"/>
    <tableColumn id="32" xr3:uid="{00000000-0010-0000-0400-000020000000}" name="PISTA: 1" dataDxfId="356"/>
    <tableColumn id="33" xr3:uid="{00000000-0010-0000-0400-000021000000}" name="PISTA: 2" dataDxfId="355"/>
    <tableColumn id="34" xr3:uid="{00000000-0010-0000-0400-000022000000}" name="PISTA: 3" dataDxfId="354"/>
    <tableColumn id="35" xr3:uid="{00000000-0010-0000-0400-000023000000}" name="PISTA: 4" dataDxfId="353"/>
    <tableColumn id="36" xr3:uid="{00000000-0010-0000-0400-000024000000}" name="Imagen" dataDxfId="352"/>
  </tableColumns>
  <tableStyleInfo name="Tabla_UCA"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5000000}" name="Tabla_VF" displayName="Tabla_VF" ref="A5:AJ6" totalsRowShown="0" headerRowDxfId="343">
  <autoFilter ref="A5:AJ6" xr:uid="{00000000-0009-0000-0100-000003000000}"/>
  <sortState xmlns:xlrd2="http://schemas.microsoft.com/office/spreadsheetml/2017/richdata2" ref="A6:AJ6">
    <sortCondition ref="AI5:AI6"/>
  </sortState>
  <tableColumns count="36">
    <tableColumn id="1" xr3:uid="{00000000-0010-0000-0500-000001000000}" name="Nombre" dataDxfId="342">
      <calculatedColumnFormula>IFERROR(IF(Tabla_VF[[#This Row],[Enunciado]]="","",PREF_PREGUNTA&amp;IF(PREF_PREGUNTA="",""," - ")&amp;
IF(n_preg_ON_VF=TRUE,IF((N_I_VF+ROW()-N_I_Tabla)&gt;99,
IF((N_I_VF+ROW()-N_I_Tabla)&lt;100,"0",""),"")&amp;
IF((N_I_VF+ROW()-N_I_Tabla)&lt;10,"0","")&amp;(N_I_VF+ROW()-N_I_Tabla),""))&amp;
IF(Tabla_VF[[#This Row],[Descripcion]]&lt;&gt;""," "&amp;Tabla_VF[[#This Row],[Descripcion]],""),"")</calculatedColumnFormula>
    </tableColumn>
    <tableColumn id="2" xr3:uid="{00000000-0010-0000-0500-000002000000}" name="C2" dataDxfId="341"/>
    <tableColumn id="3" xr3:uid="{00000000-0010-0000-0500-000003000000}" name="C3" dataDxfId="340"/>
    <tableColumn id="4" xr3:uid="{00000000-0010-0000-0500-000004000000}" name="C4" dataDxfId="339"/>
    <tableColumn id="5" xr3:uid="{00000000-0010-0000-0500-000005000000}" name="C5" dataDxfId="338"/>
    <tableColumn id="6" xr3:uid="{00000000-0010-0000-0500-000006000000}" name="Descripcion" dataDxfId="337"/>
    <tableColumn id="7" xr3:uid="{00000000-0010-0000-0500-000007000000}" name="Enunciado" dataDxfId="336"/>
    <tableColumn id="8" xr3:uid="{00000000-0010-0000-0500-000008000000}" name="a" dataDxfId="335"/>
    <tableColumn id="9" xr3:uid="{00000000-0010-0000-0500-000009000000}" name="Retroalim." dataDxfId="334"/>
    <tableColumn id="10" xr3:uid="{00000000-0010-0000-0500-00000A000000}" name="Retroalim. Respuesta Incorrecta" dataDxfId="333"/>
    <tableColumn id="11" xr3:uid="{00000000-0010-0000-0500-00000B000000}" name="Columna6" dataDxfId="332"/>
    <tableColumn id="12" xr3:uid="{00000000-0010-0000-0500-00000C000000}" name="Columna62" dataDxfId="331"/>
    <tableColumn id="13" xr3:uid="{00000000-0010-0000-0500-00000D000000}" name="Columna63" dataDxfId="330"/>
    <tableColumn id="14" xr3:uid="{00000000-0010-0000-0500-00000E000000}" name="Columna64" dataDxfId="329"/>
    <tableColumn id="15" xr3:uid="{00000000-0010-0000-0500-00000F000000}" name="Columna65" dataDxfId="328"/>
    <tableColumn id="16" xr3:uid="{00000000-0010-0000-0500-000010000000}" name="Columna66" dataDxfId="327"/>
    <tableColumn id="17" xr3:uid="{00000000-0010-0000-0500-000011000000}" name="Columna67" dataDxfId="326"/>
    <tableColumn id="18" xr3:uid="{00000000-0010-0000-0500-000012000000}" name="Columna68" dataDxfId="325"/>
    <tableColumn id="19" xr3:uid="{00000000-0010-0000-0500-000013000000}" name="Columna69" dataDxfId="324"/>
    <tableColumn id="20" xr3:uid="{00000000-0010-0000-0500-000014000000}" name="Columna70" dataDxfId="323"/>
    <tableColumn id="21" xr3:uid="{00000000-0010-0000-0500-000015000000}" name="Columna71" dataDxfId="322"/>
    <tableColumn id="22" xr3:uid="{00000000-0010-0000-0500-000016000000}" name="Columna72" dataDxfId="321"/>
    <tableColumn id="23" xr3:uid="{00000000-0010-0000-0500-000017000000}" name="Columna73" dataDxfId="320"/>
    <tableColumn id="24" xr3:uid="{00000000-0010-0000-0500-000018000000}" name="Columna74" dataDxfId="319"/>
    <tableColumn id="25" xr3:uid="{00000000-0010-0000-0500-000019000000}" name="Columna75" dataDxfId="318"/>
    <tableColumn id="26" xr3:uid="{00000000-0010-0000-0500-00001A000000}" name="Columna76" dataDxfId="317"/>
    <tableColumn id="27" xr3:uid="{00000000-0010-0000-0500-00001B000000}" name="Columna77" dataDxfId="316"/>
    <tableColumn id="28" xr3:uid="{00000000-0010-0000-0500-00001C000000}" name="Columna78" dataDxfId="315"/>
    <tableColumn id="29" xr3:uid="{00000000-0010-0000-0500-00001D000000}" name="Columna79" dataDxfId="314"/>
    <tableColumn id="30" xr3:uid="{00000000-0010-0000-0500-00001E000000}" name="Columna80" dataDxfId="313"/>
    <tableColumn id="31" xr3:uid="{00000000-0010-0000-0500-00001F000000}" name="Columna81" dataDxfId="312"/>
    <tableColumn id="32" xr3:uid="{00000000-0010-0000-0500-000020000000}" name="PISTA: 1" dataDxfId="311"/>
    <tableColumn id="33" xr3:uid="{00000000-0010-0000-0500-000021000000}" name="PISTA: 2" dataDxfId="310"/>
    <tableColumn id="34" xr3:uid="{00000000-0010-0000-0500-000022000000}" name="PISTA: 3" dataDxfId="309"/>
    <tableColumn id="35" xr3:uid="{00000000-0010-0000-0500-000023000000}" name="PISTA: 4" dataDxfId="308"/>
    <tableColumn id="36" xr3:uid="{00000000-0010-0000-0500-000024000000}" name="Imagen" dataDxfId="307"/>
  </tableColumns>
  <tableStyleInfo name="Tabla_UCA"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6000000}" name="Tabla_EM" displayName="Tabla_EM" ref="A5:AJ6" totalsRowShown="0" headerRowDxfId="285" tableBorderDxfId="284">
  <autoFilter ref="A5:AJ6" xr:uid="{00000000-0009-0000-0100-00000B000000}"/>
  <sortState xmlns:xlrd2="http://schemas.microsoft.com/office/spreadsheetml/2017/richdata2" ref="A6:AJ6">
    <sortCondition ref="AI5:AI6"/>
  </sortState>
  <tableColumns count="36">
    <tableColumn id="1" xr3:uid="{00000000-0010-0000-0600-000001000000}" name="Nombre" dataDxfId="283">
      <calculatedColumnFormula>IFERROR(IF(Tabla_EM[[#This Row],[Enunciado]]="","",PREF_PREGUNTA&amp;IF(PREF_PREGUNTA="",""," - ")&amp;
IF(n_preg_ON_EM=TRUE,IF((N_I_EM+ROW()-N_I_Tabla)&gt;99,
IF((N_I_EM+ROW()-N_I_Tabla)&lt;100,"0",""),"")&amp;
IF((N_I_EM+ROW()-N_I_Tabla)&lt;10,"0","")&amp;(N_I_EM+ROW()-N_I_Tabla),""))&amp;
IF(Tabla_EM[[#This Row],[Descripcion]]&lt;&gt;""," "&amp;Tabla_EM[[#This Row],[Descripcion]],""),"")</calculatedColumnFormula>
    </tableColumn>
    <tableColumn id="2" xr3:uid="{00000000-0010-0000-0600-000002000000}" name="NP" dataDxfId="282">
      <calculatedColumnFormula>IFERROR(IF(COUNTA(Tabla_EM[[#This Row],[Pareja 01.1]:[Pareja 12.2]])=0,"",COUNTA(Tabla_EM[[#This Row],[Pareja 01.1]:[Pareja 12.2]])/2),"")</calculatedColumnFormula>
    </tableColumn>
    <tableColumn id="3" xr3:uid="{00000000-0010-0000-0600-000003000000}" name="C3" dataDxfId="281"/>
    <tableColumn id="4" xr3:uid="{00000000-0010-0000-0600-000004000000}" name="C4" dataDxfId="280"/>
    <tableColumn id="5" xr3:uid="{00000000-0010-0000-0600-000005000000}" name="C5" dataDxfId="279"/>
    <tableColumn id="6" xr3:uid="{00000000-0010-0000-0600-000006000000}" name="Descripcion" dataDxfId="278"/>
    <tableColumn id="7" xr3:uid="{00000000-0010-0000-0600-000007000000}" name="Enunciado" dataDxfId="277"/>
    <tableColumn id="8" xr3:uid="{00000000-0010-0000-0600-000008000000}" name="Pareja 01.1" dataDxfId="276"/>
    <tableColumn id="9" xr3:uid="{00000000-0010-0000-0600-000009000000}" name="Pareja 01.2" dataDxfId="275"/>
    <tableColumn id="10" xr3:uid="{00000000-0010-0000-0600-00000A000000}" name="Pareja 02.1" dataDxfId="274"/>
    <tableColumn id="11" xr3:uid="{00000000-0010-0000-0600-00000B000000}" name="Pareja 02.2" dataDxfId="273"/>
    <tableColumn id="12" xr3:uid="{00000000-0010-0000-0600-00000C000000}" name="Pareja 03.1" dataDxfId="272"/>
    <tableColumn id="13" xr3:uid="{00000000-0010-0000-0600-00000D000000}" name="Pareja 03.2" dataDxfId="271"/>
    <tableColumn id="14" xr3:uid="{00000000-0010-0000-0600-00000E000000}" name="Pareja 04.1" dataDxfId="270"/>
    <tableColumn id="15" xr3:uid="{00000000-0010-0000-0600-00000F000000}" name="Pareja 04.2" dataDxfId="269"/>
    <tableColumn id="16" xr3:uid="{00000000-0010-0000-0600-000010000000}" name="Pareja 05.1" dataDxfId="268"/>
    <tableColumn id="17" xr3:uid="{00000000-0010-0000-0600-000011000000}" name="Pareja 05.2" dataDxfId="267"/>
    <tableColumn id="18" xr3:uid="{00000000-0010-0000-0600-000012000000}" name="Pareja 06.1" dataDxfId="266"/>
    <tableColumn id="19" xr3:uid="{00000000-0010-0000-0600-000013000000}" name="Pareja 06.2" dataDxfId="265"/>
    <tableColumn id="20" xr3:uid="{00000000-0010-0000-0600-000014000000}" name="Pareja 07.1" dataDxfId="264"/>
    <tableColumn id="21" xr3:uid="{00000000-0010-0000-0600-000015000000}" name="Pareja 07.2" dataDxfId="263"/>
    <tableColumn id="22" xr3:uid="{00000000-0010-0000-0600-000016000000}" name="Pareja 08.1" dataDxfId="262"/>
    <tableColumn id="23" xr3:uid="{00000000-0010-0000-0600-000017000000}" name="Pareja 08.2" dataDxfId="261"/>
    <tableColumn id="24" xr3:uid="{00000000-0010-0000-0600-000018000000}" name="Pareja 09.1" dataDxfId="260"/>
    <tableColumn id="25" xr3:uid="{00000000-0010-0000-0600-000019000000}" name="Pareja 09.2" dataDxfId="259"/>
    <tableColumn id="26" xr3:uid="{00000000-0010-0000-0600-00001A000000}" name="Pareja 10.1" dataDxfId="258"/>
    <tableColumn id="27" xr3:uid="{00000000-0010-0000-0600-00001B000000}" name="Pareja 10.2" dataDxfId="257"/>
    <tableColumn id="28" xr3:uid="{00000000-0010-0000-0600-00001C000000}" name="Pareja 11.1" dataDxfId="256"/>
    <tableColumn id="29" xr3:uid="{00000000-0010-0000-0600-00001D000000}" name="Pareja 11.2" dataDxfId="255"/>
    <tableColumn id="30" xr3:uid="{00000000-0010-0000-0600-00001E000000}" name="Pareja 12.1" dataDxfId="254"/>
    <tableColumn id="31" xr3:uid="{00000000-0010-0000-0600-00001F000000}" name="Pareja 12.2" dataDxfId="253"/>
    <tableColumn id="32" xr3:uid="{00000000-0010-0000-0600-000020000000}" name="PISTA: 1" dataDxfId="252"/>
    <tableColumn id="33" xr3:uid="{00000000-0010-0000-0600-000021000000}" name="PISTA: 2" dataDxfId="251"/>
    <tableColumn id="34" xr3:uid="{00000000-0010-0000-0600-000022000000}" name="PISTA: 3" dataDxfId="250"/>
    <tableColumn id="35" xr3:uid="{00000000-0010-0000-0600-000023000000}" name="PISTA: 4" dataDxfId="249"/>
    <tableColumn id="36" xr3:uid="{00000000-0010-0000-0600-000024000000}" name="Imagen" dataDxfId="248"/>
  </tableColumns>
  <tableStyleInfo name="Tabla_UCA"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7000000}" name="Tabla_RC" displayName="Tabla_RC" ref="A5:AJ6" totalsRowShown="0" headerRowDxfId="232" tableBorderDxfId="231">
  <autoFilter ref="A5:AJ6" xr:uid="{00000000-0009-0000-0100-000011000000}"/>
  <sortState xmlns:xlrd2="http://schemas.microsoft.com/office/spreadsheetml/2017/richdata2" ref="A6:AJ6">
    <sortCondition ref="AI5:AI6"/>
  </sortState>
  <tableColumns count="36">
    <tableColumn id="1" xr3:uid="{00000000-0010-0000-0700-000001000000}" name="Nombre" dataDxfId="230">
      <calculatedColumnFormula>IFERROR(IF(Tabla_RC[[#This Row],[Enunciado]]="","",PREF_PREGUNTA&amp;IF(PREF_PREGUNTA="",""," - ")&amp;
IF(n_preg_ON_RC=TRUE,IF((N_I_RC+ROW()-N_I_Tabla)&gt;99,
IF((N_I_RC+ROW()-N_I_Tabla)&lt;100,"0",""),"")&amp;
IF((N_I_RC+ROW()-N_I_Tabla)&lt;10,"0","")&amp;(N_I_RC+ROW()-N_I_Tabla),""))&amp;
IF(Tabla_RC[[#This Row],[Descripcion]]&lt;&gt;""," "&amp;Tabla_RC[[#This Row],[Descripcion]],""),"")</calculatedColumnFormula>
    </tableColumn>
    <tableColumn id="2" xr3:uid="{00000000-0010-0000-0700-000002000000}" name="NR" dataDxfId="229">
      <calculatedColumnFormula>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calculatedColumnFormula>
    </tableColumn>
    <tableColumn id="3" xr3:uid="{00000000-0010-0000-0700-000003000000}" name="CONCATENA" dataDxfId="228">
      <calculatedColumnFormula xml:space="preserve">                          Tabla_RC[[#This Row],[Respuesta 01]]&amp;" ("&amp;Tabla_RC[[#This Row],[Puntos 01]]&amp;")
"&amp;IF(Tabla_RC[[#This Row],[NR]]&gt;1,Tabla_RC[[#This Row],[Respuesta 02]]&amp;" ("&amp;Tabla_RC[[#This Row],[Puntos 02]]&amp;")
","")&amp;IF(Tabla_RC[[#This Row],[NR]]&gt;2,Tabla_RC[[#This Row],[Respuesta 03]]&amp;" ("&amp;Tabla_RC[[#This Row],[Puntos 03]]&amp;")
","")&amp;IF(Tabla_RC[[#This Row],[NR]]&gt;3,Tabla_RC[[#This Row],[Respuesta 04]]&amp;" ("&amp;Tabla_RC[[#This Row],[Puntos 04]]&amp;")
","")&amp;IF(Tabla_RC[[#This Row],[NR]]&gt;4,Tabla_RC[[#This Row],[Respuesta 05]]&amp;" ("&amp;Tabla_RC[[#This Row],[Puntos 05]]&amp;")
","")&amp;IF(Tabla_RC[[#This Row],[NR]]&gt;5,Tabla_RC[[#This Row],[Respuesta 06]]&amp;" ("&amp;Tabla_RC[[#This Row],[Puntos 06]]&amp;")
","")&amp;IF(Tabla_RC[[#This Row],[NR]]&gt;6,Tabla_RC[[#This Row],[Respuesta 07]]&amp;" ("&amp;Tabla_RC[[#This Row],[Puntos 07]]&amp;")
","")&amp;IF(Tabla_RC[[#This Row],[NR]]&gt;7,Tabla_RC[[#This Row],[Respuesta 08]]&amp;" ("&amp;Tabla_RC[[#This Row],[Puntos 08]]&amp;")","")</calculatedColumnFormula>
    </tableColumn>
    <tableColumn id="4" xr3:uid="{00000000-0010-0000-0700-000004000000}" name="C4" dataDxfId="227"/>
    <tableColumn id="5" xr3:uid="{00000000-0010-0000-0700-000005000000}" name="May" dataDxfId="226"/>
    <tableColumn id="6" xr3:uid="{00000000-0010-0000-0700-000006000000}" name="Descripcion" dataDxfId="225"/>
    <tableColumn id="7" xr3:uid="{00000000-0010-0000-0700-000007000000}" name="Enunciado" dataDxfId="224"/>
    <tableColumn id="8" xr3:uid="{00000000-0010-0000-0700-000008000000}" name="Respuesta 01" dataDxfId="223"/>
    <tableColumn id="9" xr3:uid="{00000000-0010-0000-0700-000009000000}" name="Puntos 01" dataDxfId="222"/>
    <tableColumn id="10" xr3:uid="{00000000-0010-0000-0700-00000A000000}" name="Retroalim. 01" dataDxfId="221"/>
    <tableColumn id="11" xr3:uid="{00000000-0010-0000-0700-00000B000000}" name="Respuesta 02" dataDxfId="220"/>
    <tableColumn id="12" xr3:uid="{00000000-0010-0000-0700-00000C000000}" name="Puntos 02" dataDxfId="219"/>
    <tableColumn id="13" xr3:uid="{00000000-0010-0000-0700-00000D000000}" name="Retroalim. 02" dataDxfId="218"/>
    <tableColumn id="14" xr3:uid="{00000000-0010-0000-0700-00000E000000}" name="Respuesta 03" dataDxfId="217"/>
    <tableColumn id="15" xr3:uid="{00000000-0010-0000-0700-00000F000000}" name="Puntos 03" dataDxfId="216"/>
    <tableColumn id="16" xr3:uid="{00000000-0010-0000-0700-000010000000}" name="Retroalim. 03" dataDxfId="215"/>
    <tableColumn id="17" xr3:uid="{00000000-0010-0000-0700-000011000000}" name="Respuesta 04" dataDxfId="214"/>
    <tableColumn id="18" xr3:uid="{00000000-0010-0000-0700-000012000000}" name="Puntos 04" dataDxfId="213"/>
    <tableColumn id="19" xr3:uid="{00000000-0010-0000-0700-000013000000}" name="Retroalim. 04" dataDxfId="212"/>
    <tableColumn id="20" xr3:uid="{00000000-0010-0000-0700-000014000000}" name="Respuesta 05" dataDxfId="211"/>
    <tableColumn id="21" xr3:uid="{00000000-0010-0000-0700-000015000000}" name="Puntos 05" dataDxfId="210"/>
    <tableColumn id="22" xr3:uid="{00000000-0010-0000-0700-000016000000}" name="Retroalim. 042" dataDxfId="209"/>
    <tableColumn id="23" xr3:uid="{00000000-0010-0000-0700-000017000000}" name="Respuesta 06" dataDxfId="208"/>
    <tableColumn id="24" xr3:uid="{00000000-0010-0000-0700-000018000000}" name="Puntos 06" dataDxfId="207"/>
    <tableColumn id="25" xr3:uid="{00000000-0010-0000-0700-000019000000}" name="Retroalim. 06" dataDxfId="206"/>
    <tableColumn id="26" xr3:uid="{00000000-0010-0000-0700-00001A000000}" name="Respuesta 07" dataDxfId="205"/>
    <tableColumn id="27" xr3:uid="{00000000-0010-0000-0700-00001B000000}" name="Puntos 07" dataDxfId="204"/>
    <tableColumn id="28" xr3:uid="{00000000-0010-0000-0700-00001C000000}" name="Retroalim. 07" dataDxfId="203"/>
    <tableColumn id="29" xr3:uid="{00000000-0010-0000-0700-00001D000000}" name="Respuesta 08" dataDxfId="202"/>
    <tableColumn id="30" xr3:uid="{00000000-0010-0000-0700-00001E000000}" name="Puntos 08" dataDxfId="201"/>
    <tableColumn id="31" xr3:uid="{00000000-0010-0000-0700-00001F000000}" name="Retroalim. 08" dataDxfId="200"/>
    <tableColumn id="32" xr3:uid="{00000000-0010-0000-0700-000020000000}" name="PISTA: 1" dataDxfId="199"/>
    <tableColumn id="33" xr3:uid="{00000000-0010-0000-0700-000021000000}" name="PISTA: 2" dataDxfId="198"/>
    <tableColumn id="34" xr3:uid="{00000000-0010-0000-0700-000022000000}" name="PISTA: 3" dataDxfId="197"/>
    <tableColumn id="35" xr3:uid="{00000000-0010-0000-0700-000023000000}" name="PISTA: 4" dataDxfId="196"/>
    <tableColumn id="36" xr3:uid="{00000000-0010-0000-0700-000024000000}" name="Imagen" dataDxfId="195"/>
  </tableColumns>
  <tableStyleInfo name="Tabla_UCA"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8000000}" name="Tabla_PP" displayName="Tabla_PP" ref="A5:AJ6" totalsRowShown="0" headerRowDxfId="178" tableBorderDxfId="177">
  <autoFilter ref="A5:AJ6" xr:uid="{00000000-0009-0000-0100-000012000000}"/>
  <sortState xmlns:xlrd2="http://schemas.microsoft.com/office/spreadsheetml/2017/richdata2" ref="A6:AJ6">
    <sortCondition ref="AI5:AI6"/>
  </sortState>
  <tableColumns count="36">
    <tableColumn id="1" xr3:uid="{00000000-0010-0000-0800-000001000000}" name="Nombre" dataDxfId="176">
      <calculatedColumnFormula>IFERROR(IF(Tabla_PP[[#This Row],[Enunciado]]="","",PREF_PREGUNTA&amp;IF(PREF_PREGUNTA="",""," - ")&amp;
IF(n_preg_ON_PP=TRUE,IF((N_I_PP+ROW()-N_I_Tabla)&gt;99,
IF((N_I_PP+ROW()-N_I_Tabla)&lt;100,"0",""),"")&amp;
IF((N_I_PP+ROW()-N_I_Tabla)&lt;10,"0","")&amp;(N_I_PP+ROW()-N_I_Tabla),""))&amp;
IF(Tabla_PP[[#This Row],[Descripcion]]&lt;&gt;""," "&amp;Tabla_PP[[#This Row],[Descripcion]],""),"")</calculatedColumnFormula>
    </tableColumn>
    <tableColumn id="2" xr3:uid="{00000000-0010-0000-0800-000002000000}" name="NP" dataDxfId="175">
      <calculatedColumnFormula>IFERROR(IF(COUNTA(Tabla_PP[[#This Row],[Palabra  01]:[Palabra  12]])=0,"",COUNTA(Tabla_PP[[#This Row],[Palabra  01]:[Palabra  12]]))/2,"")</calculatedColumnFormula>
    </tableColumn>
    <tableColumn id="3" xr3:uid="{00000000-0010-0000-0800-000003000000}" name="C3" dataDxfId="174"/>
    <tableColumn id="4" xr3:uid="{00000000-0010-0000-0800-000004000000}" name="C4" dataDxfId="173"/>
    <tableColumn id="5" xr3:uid="{00000000-0010-0000-0800-000005000000}" name="C5" dataDxfId="172"/>
    <tableColumn id="6" xr3:uid="{00000000-0010-0000-0800-000006000000}" name="Descripcion" dataDxfId="171"/>
    <tableColumn id="7" xr3:uid="{00000000-0010-0000-0800-000007000000}" name="Enunciado" dataDxfId="170"/>
    <tableColumn id="8" xr3:uid="{00000000-0010-0000-0800-000008000000}" name="Grupo _x000a_Palabra  01" dataDxfId="169"/>
    <tableColumn id="9" xr3:uid="{00000000-0010-0000-0800-000009000000}" name="Palabra  01" dataDxfId="168"/>
    <tableColumn id="10" xr3:uid="{00000000-0010-0000-0800-00000A000000}" name="Grupo _x000a_Palabra  02" dataDxfId="167"/>
    <tableColumn id="11" xr3:uid="{00000000-0010-0000-0800-00000B000000}" name="Palabra  02" dataDxfId="166"/>
    <tableColumn id="12" xr3:uid="{00000000-0010-0000-0800-00000C000000}" name="Grupo _x000a_Palabra  03" dataDxfId="165"/>
    <tableColumn id="13" xr3:uid="{00000000-0010-0000-0800-00000D000000}" name="Palabra  03" dataDxfId="164"/>
    <tableColumn id="14" xr3:uid="{00000000-0010-0000-0800-00000E000000}" name="Grupo _x000a_Palabra  04" dataDxfId="163"/>
    <tableColumn id="15" xr3:uid="{00000000-0010-0000-0800-00000F000000}" name="Palabra  04" dataDxfId="162"/>
    <tableColumn id="16" xr3:uid="{00000000-0010-0000-0800-000010000000}" name="Grupo _x000a_Palabra  05" dataDxfId="161"/>
    <tableColumn id="17" xr3:uid="{00000000-0010-0000-0800-000011000000}" name="Palabra  05" dataDxfId="160"/>
    <tableColumn id="18" xr3:uid="{00000000-0010-0000-0800-000012000000}" name="Grupo _x000a_Palabra  06" dataDxfId="159"/>
    <tableColumn id="19" xr3:uid="{00000000-0010-0000-0800-000013000000}" name="Palabra  06" dataDxfId="158"/>
    <tableColumn id="20" xr3:uid="{00000000-0010-0000-0800-000014000000}" name="Grupo _x000a_Palabra  07" dataDxfId="157"/>
    <tableColumn id="21" xr3:uid="{00000000-0010-0000-0800-000015000000}" name="Palabra  07" dataDxfId="156"/>
    <tableColumn id="22" xr3:uid="{00000000-0010-0000-0800-000016000000}" name="Grupo _x000a_Palabra  08" dataDxfId="155"/>
    <tableColumn id="23" xr3:uid="{00000000-0010-0000-0800-000017000000}" name="Palabra  08" dataDxfId="154"/>
    <tableColumn id="24" xr3:uid="{00000000-0010-0000-0800-000018000000}" name="Grupo _x000a_Palabra  09" dataDxfId="153"/>
    <tableColumn id="25" xr3:uid="{00000000-0010-0000-0800-000019000000}" name="Palabra  09" dataDxfId="152"/>
    <tableColumn id="26" xr3:uid="{00000000-0010-0000-0800-00001A000000}" name="Grupo _x000a_Palabra  10" dataDxfId="151"/>
    <tableColumn id="27" xr3:uid="{00000000-0010-0000-0800-00001B000000}" name="Palabra  10" dataDxfId="150"/>
    <tableColumn id="28" xr3:uid="{00000000-0010-0000-0800-00001C000000}" name="Grupo _x000a_Palabra  11" dataDxfId="149"/>
    <tableColumn id="29" xr3:uid="{00000000-0010-0000-0800-00001D000000}" name="Palabra  11" dataDxfId="148"/>
    <tableColumn id="30" xr3:uid="{00000000-0010-0000-0800-00001E000000}" name="Grupo _x000a_Palabra  12" dataDxfId="147"/>
    <tableColumn id="31" xr3:uid="{00000000-0010-0000-0800-00001F000000}" name="Palabra  12" dataDxfId="146"/>
    <tableColumn id="32" xr3:uid="{00000000-0010-0000-0800-000020000000}" name="PISTA: 1" dataDxfId="145"/>
    <tableColumn id="33" xr3:uid="{00000000-0010-0000-0800-000021000000}" name="PISTA: 2" dataDxfId="144"/>
    <tableColumn id="34" xr3:uid="{00000000-0010-0000-0800-000022000000}" name="PISTA: 3" dataDxfId="143"/>
    <tableColumn id="35" xr3:uid="{00000000-0010-0000-0800-000023000000}" name="PISTA: 4" dataDxfId="142"/>
    <tableColumn id="36" xr3:uid="{00000000-0010-0000-0800-000024000000}" name="Imagen" dataDxfId="141"/>
  </tableColumns>
  <tableStyleInfo name="Tabla_UCA"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9000000}" name="Tabla_EN" displayName="Tabla_EN" ref="A5:AJ6" totalsRowShown="0" headerRowDxfId="112" tableBorderDxfId="111">
  <autoFilter ref="A5:AJ6" xr:uid="{00000000-0009-0000-0100-000007000000}"/>
  <sortState xmlns:xlrd2="http://schemas.microsoft.com/office/spreadsheetml/2017/richdata2" ref="A6:AJ6">
    <sortCondition ref="AI5:AI6"/>
  </sortState>
  <tableColumns count="36">
    <tableColumn id="1" xr3:uid="{00000000-0010-0000-0900-000001000000}" name="Nombre" dataDxfId="110">
      <calculatedColumnFormula>IFERROR(IF(Tabla_EN[[#This Row],[Columna1]]="","",PREF_PREGUNTA&amp;IF(PREF_PREGUNTA="",""," - ")&amp;
IF(n_preg_ON_EN=TRUE,IF((N_I_EN+ROW()-N_I_Tabla)&gt;99,
IF((N_I_EN+ROW()-N_I_Tabla)&lt;100,"0",""),"")&amp;
IF((N_I_EN+ROW()-N_I_Tabla)&lt;10,"0","")&amp;(N_I_EN+ROW()-N_I_Tabla),""))&amp;
IF(Tabla_EN[[#This Row],[Descripcion]]&lt;&gt;""," "&amp;Tabla_EN[[#This Row],[Descripcion]],""),"")</calculatedColumnFormula>
    </tableColumn>
    <tableColumn id="2" xr3:uid="{00000000-0010-0000-0900-000002000000}" name="C2" dataDxfId="109"/>
    <tableColumn id="3" xr3:uid="{00000000-0010-0000-0900-000003000000}" name="CONCATENA" dataDxfId="108">
      <calculatedColumnFormula>Tabla_EN[[#This Row],[FORM RESP]]&amp;" "&amp;Tabla_EN[[#This Row],[TEXTO]]&amp;" "&amp;Tabla_EN[[#This Row],[CAJA]]&amp;" "&amp;Tabla_EN[[#This Row],[ARCHIVOS]]&amp;" "&amp;Tabla_EN[[#This Row],[ADJUNTOS]]&amp;" "&amp;Tabla_EN[[#This Row],[PLANTILLA]]&amp;" "&amp;Tabla_EN[[#This Row],[INFO]]&amp;" "&amp;Tabla_EN[[#This Row],[Imagen]]</calculatedColumnFormula>
    </tableColumn>
    <tableColumn id="4" xr3:uid="{00000000-0010-0000-0900-000004000000}" name="C4" dataDxfId="107"/>
    <tableColumn id="5" xr3:uid="{00000000-0010-0000-0900-000005000000}" name="C5" dataDxfId="106"/>
    <tableColumn id="6" xr3:uid="{00000000-0010-0000-0900-000006000000}" name="Descripcion" dataDxfId="105"/>
    <tableColumn id="7" xr3:uid="{00000000-0010-0000-0900-000007000000}" name="Columna1" dataDxfId="104"/>
    <tableColumn id="8" xr3:uid="{00000000-0010-0000-0900-000008000000}" name="FORM RESP" dataDxfId="103"/>
    <tableColumn id="9" xr3:uid="{00000000-0010-0000-0900-000009000000}" name="TEXTO" dataDxfId="102"/>
    <tableColumn id="10" xr3:uid="{00000000-0010-0000-0900-00000A000000}" name="CAJA" dataDxfId="101"/>
    <tableColumn id="11" xr3:uid="{00000000-0010-0000-0900-00000B000000}" name="ARCHIVOS" dataDxfId="100"/>
    <tableColumn id="12" xr3:uid="{00000000-0010-0000-0900-00000C000000}" name="ADJUNTOS" dataDxfId="99"/>
    <tableColumn id="13" xr3:uid="{00000000-0010-0000-0900-00000D000000}" name="PLANTILLA" dataDxfId="98"/>
    <tableColumn id="14" xr3:uid="{00000000-0010-0000-0900-00000E000000}" name="INFO" dataDxfId="97"/>
    <tableColumn id="15" xr3:uid="{00000000-0010-0000-0900-00000F000000}" name="0" dataDxfId="96"/>
    <tableColumn id="16" xr3:uid="{00000000-0010-0000-0900-000010000000}" name="1" dataDxfId="95"/>
    <tableColumn id="17" xr3:uid="{00000000-0010-0000-0900-000011000000}" name="2" dataDxfId="94"/>
    <tableColumn id="18" xr3:uid="{00000000-0010-0000-0900-000012000000}" name="3" dataDxfId="93"/>
    <tableColumn id="19" xr3:uid="{00000000-0010-0000-0900-000013000000}" name="4" dataDxfId="92"/>
    <tableColumn id="20" xr3:uid="{00000000-0010-0000-0900-000014000000}" name="5" dataDxfId="91"/>
    <tableColumn id="21" xr3:uid="{00000000-0010-0000-0900-000015000000}" name="6" dataDxfId="90"/>
    <tableColumn id="22" xr3:uid="{00000000-0010-0000-0900-000016000000}" name="7" dataDxfId="89"/>
    <tableColumn id="23" xr3:uid="{00000000-0010-0000-0900-000017000000}" name="8" dataDxfId="88"/>
    <tableColumn id="24" xr3:uid="{00000000-0010-0000-0900-000018000000}" name="9" dataDxfId="87"/>
    <tableColumn id="25" xr3:uid="{00000000-0010-0000-0900-000019000000}" name="10" dataDxfId="86"/>
    <tableColumn id="26" xr3:uid="{00000000-0010-0000-0900-00001A000000}" name="11" dataDxfId="85"/>
    <tableColumn id="27" xr3:uid="{00000000-0010-0000-0900-00001B000000}" name="12" dataDxfId="84"/>
    <tableColumn id="28" xr3:uid="{00000000-0010-0000-0900-00001C000000}" name="13" dataDxfId="83"/>
    <tableColumn id="29" xr3:uid="{00000000-0010-0000-0900-00001D000000}" name="14" dataDxfId="82"/>
    <tableColumn id="30" xr3:uid="{00000000-0010-0000-0900-00001E000000}" name="15" dataDxfId="81"/>
    <tableColumn id="31" xr3:uid="{00000000-0010-0000-0900-00001F000000}" name="16" dataDxfId="80"/>
    <tableColumn id="32" xr3:uid="{00000000-0010-0000-0900-000020000000}" name="PISTA: 1" dataDxfId="79"/>
    <tableColumn id="33" xr3:uid="{00000000-0010-0000-0900-000021000000}" name="PISTA: 2" dataDxfId="78"/>
    <tableColumn id="34" xr3:uid="{00000000-0010-0000-0900-000022000000}" name="PISTA: 3" dataDxfId="77"/>
    <tableColumn id="35" xr3:uid="{00000000-0010-0000-0900-000023000000}" name="PISTA: 4" dataDxfId="76"/>
    <tableColumn id="36" xr3:uid="{00000000-0010-0000-0900-000024000000}" name="Imagen" dataDxfId="75"/>
  </tableColumns>
  <tableStyleInfo name="Tabla_UCA"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A000000}" name="Tabla_CL" displayName="Tabla_CL" ref="A5:AJ6" totalsRowShown="0" headerRowDxfId="63" tableBorderDxfId="62">
  <autoFilter ref="A5:AJ6" xr:uid="{00000000-0009-0000-0100-000008000000}"/>
  <sortState xmlns:xlrd2="http://schemas.microsoft.com/office/spreadsheetml/2017/richdata2" ref="A6:AJ6">
    <sortCondition ref="AI5:AI6"/>
  </sortState>
  <tableColumns count="36">
    <tableColumn id="1" xr3:uid="{00000000-0010-0000-0A00-000001000000}" name="Nombre" dataDxfId="61">
      <calculatedColumnFormula>IFERROR(IF(Tabla_CL[[#This Row],[Enunciado]]="","",PREF_PREGUNTA&amp;IF(PREF_PREGUNTA="",""," - ")&amp;
IF(n_preg_ON_CL=TRUE,IF((N_I_EN+ROW()-N_I_Tabla)&gt;99,
IF((N_I_CL+ROW()-N_I_Tabla)&lt;100,"0",""),"")&amp;
IF((N_I_CL+ROW()-N_I_Tabla)&lt;10,"0","")&amp;(N_I_CL+ROW()-N_I_Tabla),""))&amp;
IF(Tabla_CL[[#This Row],[Descripcion]]&lt;&gt;""," "&amp;Tabla_CL[[#This Row],[Descripcion]],""),"")</calculatedColumnFormula>
    </tableColumn>
    <tableColumn id="2" xr3:uid="{00000000-0010-0000-0A00-000002000000}" name="C2" dataDxfId="60"/>
    <tableColumn id="3" xr3:uid="{00000000-0010-0000-0A00-000003000000}" name="C3" dataDxfId="59"/>
    <tableColumn id="4" xr3:uid="{00000000-0010-0000-0A00-000004000000}" name="C4" dataDxfId="58"/>
    <tableColumn id="5" xr3:uid="{00000000-0010-0000-0A00-000005000000}" name="C5" dataDxfId="57"/>
    <tableColumn id="6" xr3:uid="{00000000-0010-0000-0A00-000006000000}" name="Descripcion" dataDxfId="56"/>
    <tableColumn id="7" xr3:uid="{00000000-0010-0000-0A00-000007000000}" name="Enunciado" dataDxfId="55"/>
    <tableColumn id="8" xr3:uid="{00000000-0010-0000-0A00-000008000000}" name="Ancho RC" dataDxfId="54"/>
    <tableColumn id="9" xr3:uid="{00000000-0010-0000-0A00-000009000000}" name="Ancho RC2" dataDxfId="53"/>
    <tableColumn id="10" xr3:uid="{00000000-0010-0000-0A00-00000A000000}" name="C12" dataDxfId="52"/>
    <tableColumn id="11" xr3:uid="{00000000-0010-0000-0A00-00000B000000}" name="C13" dataDxfId="51"/>
    <tableColumn id="12" xr3:uid="{00000000-0010-0000-0A00-00000C000000}" name="801" dataDxfId="50"/>
    <tableColumn id="13" xr3:uid="{00000000-0010-0000-0A00-00000D000000}" name="C15" dataDxfId="49"/>
    <tableColumn id="14" xr3:uid="{00000000-0010-0000-0A00-00000E000000}" name="0" dataDxfId="48"/>
    <tableColumn id="15" xr3:uid="{00000000-0010-0000-0A00-00000F000000}" name="C17" dataDxfId="47"/>
    <tableColumn id="16" xr3:uid="{00000000-0010-0000-0A00-000010000000}" name="C18" dataDxfId="46"/>
    <tableColumn id="17" xr3:uid="{00000000-0010-0000-0A00-000011000000}" name="C19" dataDxfId="45"/>
    <tableColumn id="18" xr3:uid="{00000000-0010-0000-0A00-000012000000}" name="C20" dataDxfId="44"/>
    <tableColumn id="19" xr3:uid="{00000000-0010-0000-0A00-000013000000}" name="C21" dataDxfId="43"/>
    <tableColumn id="20" xr3:uid="{00000000-0010-0000-0A00-000014000000}" name="C22" dataDxfId="42"/>
    <tableColumn id="21" xr3:uid="{00000000-0010-0000-0A00-000015000000}" name="C23" dataDxfId="41"/>
    <tableColumn id="22" xr3:uid="{00000000-0010-0000-0A00-000016000000}" name="C24" dataDxfId="40"/>
    <tableColumn id="23" xr3:uid="{00000000-0010-0000-0A00-000017000000}" name="C25" dataDxfId="39"/>
    <tableColumn id="24" xr3:uid="{00000000-0010-0000-0A00-000018000000}" name="C26" dataDxfId="38"/>
    <tableColumn id="25" xr3:uid="{00000000-0010-0000-0A00-000019000000}" name="C27" dataDxfId="37"/>
    <tableColumn id="26" xr3:uid="{00000000-0010-0000-0A00-00001A000000}" name="C_Fbox_1" dataDxfId="36"/>
    <tableColumn id="27" xr3:uid="{00000000-0010-0000-0A00-00001B000000}" name="C_Fbox_2" dataDxfId="35"/>
    <tableColumn id="28" xr3:uid="{00000000-0010-0000-0A00-00001C000000}" name="C_Fbox_3" dataDxfId="34"/>
    <tableColumn id="29" xr3:uid="{00000000-0010-0000-0A00-00001D000000}" name="C_Fbox_4" dataDxfId="33"/>
    <tableColumn id="30" xr3:uid="{00000000-0010-0000-0A00-00001E000000}" name="C_FBox" dataDxfId="32"/>
    <tableColumn id="31" xr3:uid="{00000000-0010-0000-0A00-00001F000000}" name="Corchetes" dataDxfId="31"/>
    <tableColumn id="32" xr3:uid="{00000000-0010-0000-0A00-000020000000}" name="PISTA: 1" dataDxfId="30"/>
    <tableColumn id="33" xr3:uid="{00000000-0010-0000-0A00-000021000000}" name="PISTA: 2" dataDxfId="29"/>
    <tableColumn id="34" xr3:uid="{00000000-0010-0000-0A00-000022000000}" name="PISTA: 3" dataDxfId="28"/>
    <tableColumn id="35" xr3:uid="{00000000-0010-0000-0A00-000023000000}" name="PISTA: 4" dataDxfId="27"/>
    <tableColumn id="36" xr3:uid="{00000000-0010-0000-0A00-000024000000}" name="Imagen" dataDxfId="26"/>
  </tableColumns>
  <tableStyleInfo name="Tabla_UCA"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788" row="12">
    <wetp:webextensionref xmlns:r="http://schemas.openxmlformats.org/officeDocument/2006/relationships" r:id="rId1"/>
  </wetp:taskpane>
  <wetp:taskpane dockstate="right" visibility="0" width="788" row="13">
    <wetp:webextensionref xmlns:r="http://schemas.openxmlformats.org/officeDocument/2006/relationships" r:id="rId2"/>
  </wetp:taskpane>
</wetp:taskpanes>
</file>

<file path=xl/webextensions/webextension1.xml><?xml version="1.0" encoding="utf-8"?>
<we:webextension xmlns:we="http://schemas.microsoft.com/office/webextensions/webextension/2010/11" id="{7863D59E-487A-47B0-A4E5-1B8DE7C1446D}">
  <we:reference id="wa200007447" version="1.0.0.0" store="es-ES" storeType="OMEX"/>
  <we:alternateReferences>
    <we:reference id="wa200007447" version="1.0.0.0" store="wa200007447"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_xldudf_BOARDFLARE_RUNPY</we:customFunctionIds>
        <we:customFunctionIds>_xldudf_BOARDFLARE_EXEC</we:customFunctionIds>
      </we:customFunctionIdList>
    </a:ext>
  </we:extLst>
</we:webextension>
</file>

<file path=xl/webextensions/webextension2.xml><?xml version="1.0" encoding="utf-8"?>
<we:webextension xmlns:we="http://schemas.microsoft.com/office/webextensions/webextension/2010/11" id="{A00D1BE0-0D08-4FB9-B9B4-582D6430025E}">
  <we:reference id="wa200003696" version="1.3.0.0" store="es-ES" storeType="OMEX"/>
  <we:alternateReferences>
    <we:reference id="wa200003696" version="1.3.0.0" store="wa200003696" storeType="OMEX"/>
  </we:alternateReferences>
  <we:properties>
    <we:property name="projectV0_1-56c6e055-265e-4713-816e-a646dbb708de" value="{&quot;kind&quot;:&quot;AFEJSONBlobNode&quot;,&quot;id&quot;:&quot;{74CA9544-4727-4EB4-9E02-8ED03AD9397E}&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3.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fasttestplugin@gmail.com" TargetMode="Externa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3.xml"/><Relationship Id="rId7" Type="http://schemas.openxmlformats.org/officeDocument/2006/relationships/ctrlProp" Target="../ctrlProps/ctrlProp3.xml"/><Relationship Id="rId2" Type="http://schemas.openxmlformats.org/officeDocument/2006/relationships/printerSettings" Target="../printerSettings/printerSettings3.bin"/><Relationship Id="rId1" Type="http://schemas.openxmlformats.org/officeDocument/2006/relationships/hyperlink" Target="mailto:=@INDIRECTO(%22Z_DG_18_%22&amp;IDIOMA)"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rinterSettings" Target="../printerSettings/printerSettings4.bin"/><Relationship Id="rId7" Type="http://schemas.openxmlformats.org/officeDocument/2006/relationships/ctrlProp" Target="../ctrlProps/ctrlProp5.xml"/><Relationship Id="rId2" Type="http://schemas.openxmlformats.org/officeDocument/2006/relationships/hyperlink" Target="https://youtu.be/KB82MaLfmZQ" TargetMode="External"/><Relationship Id="rId1" Type="http://schemas.openxmlformats.org/officeDocument/2006/relationships/hyperlink" Target="http://projects.ael.uni-tuebingen.de/quiz/htmlarea/index.php" TargetMode="External"/><Relationship Id="rId6" Type="http://schemas.openxmlformats.org/officeDocument/2006/relationships/vmlDrawing" Target="../drawings/vmlDrawing3.vml"/><Relationship Id="rId5" Type="http://schemas.openxmlformats.org/officeDocument/2006/relationships/vmlDrawing" Target="../drawings/vmlDrawing2.vml"/><Relationship Id="rId10" Type="http://schemas.openxmlformats.org/officeDocument/2006/relationships/ctrlProp" Target="../ctrlProps/ctrlProp8.xml"/><Relationship Id="rId4" Type="http://schemas.openxmlformats.org/officeDocument/2006/relationships/drawing" Target="../drawings/drawing4.x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printerSettings" Target="../printerSettings/printerSettings6.bin"/><Relationship Id="rId7" Type="http://schemas.openxmlformats.org/officeDocument/2006/relationships/ctrlProp" Target="../ctrlProps/ctrlProp9.xml"/><Relationship Id="rId2" Type="http://schemas.openxmlformats.org/officeDocument/2006/relationships/hyperlink" Target="http://projects.ael.uni-tuebingen.de/quiz/htmlarea/index.php" TargetMode="External"/><Relationship Id="rId1" Type="http://schemas.openxmlformats.org/officeDocument/2006/relationships/hyperlink" Target="https://youtu.be/KB82MaLfmZQ" TargetMode="External"/><Relationship Id="rId6" Type="http://schemas.openxmlformats.org/officeDocument/2006/relationships/vmlDrawing" Target="../drawings/vmlDrawing5.vml"/><Relationship Id="rId5" Type="http://schemas.openxmlformats.org/officeDocument/2006/relationships/vmlDrawing" Target="../drawings/vmlDrawing4.vml"/><Relationship Id="rId10" Type="http://schemas.openxmlformats.org/officeDocument/2006/relationships/ctrlProp" Target="../ctrlProps/ctrlProp12.xml"/><Relationship Id="rId4" Type="http://schemas.openxmlformats.org/officeDocument/2006/relationships/drawing" Target="../drawings/drawing6.xml"/><Relationship Id="rId9"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drawing" Target="../drawings/drawing8.xml"/><Relationship Id="rId7" Type="http://schemas.openxmlformats.org/officeDocument/2006/relationships/ctrlProp" Target="../ctrlProps/ctrlProp14.xml"/><Relationship Id="rId2" Type="http://schemas.openxmlformats.org/officeDocument/2006/relationships/printerSettings" Target="../printerSettings/printerSettings8.bin"/><Relationship Id="rId1" Type="http://schemas.openxmlformats.org/officeDocument/2006/relationships/hyperlink" Target="https://youtu.be/SQavX5suR1Q" TargetMode="External"/><Relationship Id="rId6" Type="http://schemas.openxmlformats.org/officeDocument/2006/relationships/ctrlProp" Target="../ctrlProps/ctrlProp13.xml"/><Relationship Id="rId5" Type="http://schemas.openxmlformats.org/officeDocument/2006/relationships/vmlDrawing" Target="../drawings/vmlDrawing7.vml"/><Relationship Id="rId4" Type="http://schemas.openxmlformats.org/officeDocument/2006/relationships/vmlDrawing" Target="../drawings/vmlDrawing6.vml"/><Relationship Id="rId9"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drawing" Target="../drawings/drawing10.xml"/><Relationship Id="rId7" Type="http://schemas.openxmlformats.org/officeDocument/2006/relationships/ctrlProp" Target="../ctrlProps/ctrlProp18.xml"/><Relationship Id="rId2" Type="http://schemas.openxmlformats.org/officeDocument/2006/relationships/printerSettings" Target="../printerSettings/printerSettings10.bin"/><Relationship Id="rId1" Type="http://schemas.openxmlformats.org/officeDocument/2006/relationships/hyperlink" Target="https://youtu.be/El4A1uMYMFU" TargetMode="External"/><Relationship Id="rId6" Type="http://schemas.openxmlformats.org/officeDocument/2006/relationships/ctrlProp" Target="../ctrlProps/ctrlProp17.xml"/><Relationship Id="rId5" Type="http://schemas.openxmlformats.org/officeDocument/2006/relationships/vmlDrawing" Target="../drawings/vmlDrawing9.vml"/><Relationship Id="rId4" Type="http://schemas.openxmlformats.org/officeDocument/2006/relationships/vmlDrawing" Target="../drawings/vmlDrawing8.vml"/><Relationship Id="rId9"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drawing" Target="../drawings/drawing12.xml"/><Relationship Id="rId7" Type="http://schemas.openxmlformats.org/officeDocument/2006/relationships/ctrlProp" Target="../ctrlProps/ctrlProp22.xml"/><Relationship Id="rId2" Type="http://schemas.openxmlformats.org/officeDocument/2006/relationships/printerSettings" Target="../printerSettings/printerSettings12.bin"/><Relationship Id="rId1" Type="http://schemas.openxmlformats.org/officeDocument/2006/relationships/hyperlink" Target="https://youtu.be/SQu80uL_R88" TargetMode="External"/><Relationship Id="rId6" Type="http://schemas.openxmlformats.org/officeDocument/2006/relationships/ctrlProp" Target="../ctrlProps/ctrlProp21.xml"/><Relationship Id="rId5" Type="http://schemas.openxmlformats.org/officeDocument/2006/relationships/vmlDrawing" Target="../drawings/vmlDrawing11.vml"/><Relationship Id="rId4" Type="http://schemas.openxmlformats.org/officeDocument/2006/relationships/vmlDrawing" Target="../drawings/vmlDrawing10.vml"/><Relationship Id="rId9" Type="http://schemas.openxmlformats.org/officeDocument/2006/relationships/ctrlProp" Target="../ctrlProps/ctrlProp2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drawing" Target="../drawings/drawing14.xml"/><Relationship Id="rId7" Type="http://schemas.openxmlformats.org/officeDocument/2006/relationships/ctrlProp" Target="../ctrlProps/ctrlProp26.xml"/><Relationship Id="rId2" Type="http://schemas.openxmlformats.org/officeDocument/2006/relationships/printerSettings" Target="../printerSettings/printerSettings14.bin"/><Relationship Id="rId1" Type="http://schemas.openxmlformats.org/officeDocument/2006/relationships/hyperlink" Target="https://youtu.be/oT7fSMJqw2M" TargetMode="External"/><Relationship Id="rId6" Type="http://schemas.openxmlformats.org/officeDocument/2006/relationships/ctrlProp" Target="../ctrlProps/ctrlProp25.xml"/><Relationship Id="rId5" Type="http://schemas.openxmlformats.org/officeDocument/2006/relationships/vmlDrawing" Target="../drawings/vmlDrawing13.vml"/><Relationship Id="rId10" Type="http://schemas.openxmlformats.org/officeDocument/2006/relationships/ctrlProp" Target="../ctrlProps/ctrlProp29.xml"/><Relationship Id="rId4" Type="http://schemas.openxmlformats.org/officeDocument/2006/relationships/vmlDrawing" Target="../drawings/vmlDrawing12.vml"/><Relationship Id="rId9" Type="http://schemas.openxmlformats.org/officeDocument/2006/relationships/ctrlProp" Target="../ctrlProps/ctrlProp28.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drawing" Target="../drawings/drawing16.xml"/><Relationship Id="rId7" Type="http://schemas.openxmlformats.org/officeDocument/2006/relationships/ctrlProp" Target="../ctrlProps/ctrlProp31.xml"/><Relationship Id="rId2" Type="http://schemas.openxmlformats.org/officeDocument/2006/relationships/printerSettings" Target="../printerSettings/printerSettings16.bin"/><Relationship Id="rId1" Type="http://schemas.openxmlformats.org/officeDocument/2006/relationships/hyperlink" Target="https://youtu.be/oB5CUXldWvg" TargetMode="External"/><Relationship Id="rId6" Type="http://schemas.openxmlformats.org/officeDocument/2006/relationships/ctrlProp" Target="../ctrlProps/ctrlProp30.xml"/><Relationship Id="rId5" Type="http://schemas.openxmlformats.org/officeDocument/2006/relationships/vmlDrawing" Target="../drawings/vmlDrawing15.vml"/><Relationship Id="rId4" Type="http://schemas.openxmlformats.org/officeDocument/2006/relationships/vmlDrawing" Target="../drawings/vmlDrawing14.vml"/><Relationship Id="rId9" Type="http://schemas.openxmlformats.org/officeDocument/2006/relationships/ctrlProp" Target="../ctrlProps/ctrlProp33.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drawing" Target="../drawings/drawing18.xml"/><Relationship Id="rId7" Type="http://schemas.openxmlformats.org/officeDocument/2006/relationships/ctrlProp" Target="../ctrlProps/ctrlProp35.xml"/><Relationship Id="rId2" Type="http://schemas.openxmlformats.org/officeDocument/2006/relationships/printerSettings" Target="../printerSettings/printerSettings18.bin"/><Relationship Id="rId1" Type="http://schemas.openxmlformats.org/officeDocument/2006/relationships/hyperlink" Target="https://youtu.be/WJv1R42Ijhk" TargetMode="External"/><Relationship Id="rId6" Type="http://schemas.openxmlformats.org/officeDocument/2006/relationships/ctrlProp" Target="../ctrlProps/ctrlProp34.xml"/><Relationship Id="rId5" Type="http://schemas.openxmlformats.org/officeDocument/2006/relationships/vmlDrawing" Target="../drawings/vmlDrawing17.vml"/><Relationship Id="rId4" Type="http://schemas.openxmlformats.org/officeDocument/2006/relationships/vmlDrawing" Target="../drawings/vmlDrawing16.vml"/><Relationship Id="rId9" Type="http://schemas.openxmlformats.org/officeDocument/2006/relationships/ctrlProp" Target="../ctrlProps/ctrlProp37.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vmlDrawing" Target="../drawings/vmlDrawing18.v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_50">
    <pageSetUpPr fitToPage="1"/>
  </sheetPr>
  <dimension ref="A1:AJ430"/>
  <sheetViews>
    <sheetView showGridLines="0" showRowColHeaders="0" topLeftCell="D1" zoomScale="121" zoomScaleNormal="121" workbookViewId="0">
      <pane xSplit="2" ySplit="4" topLeftCell="F181" activePane="bottomRight" state="frozen"/>
      <selection activeCell="D1" sqref="D1"/>
      <selection pane="topRight" activeCell="F1" sqref="F1"/>
      <selection pane="bottomLeft" activeCell="D5" sqref="D5"/>
      <selection pane="bottomRight" activeCell="D181" sqref="D181"/>
    </sheetView>
  </sheetViews>
  <sheetFormatPr baseColWidth="10" defaultColWidth="0" defaultRowHeight="14.35" zeroHeight="1" outlineLevelRow="1" outlineLevelCol="1" x14ac:dyDescent="0.5"/>
  <cols>
    <col min="1" max="1" width="10.64453125" style="76" hidden="1" customWidth="1" outlineLevel="1"/>
    <col min="2" max="3" width="4.64453125" style="76" hidden="1" customWidth="1" outlineLevel="1"/>
    <col min="4" max="4" width="65.64453125" style="76" customWidth="1" collapsed="1"/>
    <col min="5" max="5" width="65.64453125" style="76" customWidth="1"/>
    <col min="6" max="12" width="25.64453125" style="76" hidden="1" customWidth="1" outlineLevel="1"/>
    <col min="13" max="13" width="9.76171875" style="76" hidden="1" customWidth="1" outlineLevel="1"/>
    <col min="14" max="14" width="1.64453125" style="76" customWidth="1" collapsed="1"/>
    <col min="15" max="15" width="20.64453125" style="76" hidden="1" customWidth="1" outlineLevel="1"/>
    <col min="16" max="17" width="4.64453125" style="76" hidden="1" customWidth="1" outlineLevel="1"/>
    <col min="18" max="18" width="1.64453125" style="76" customWidth="1" collapsed="1"/>
    <col min="19" max="19" width="4.1171875" style="76" hidden="1" customWidth="1" outlineLevel="1"/>
    <col min="20" max="20" width="16.1171875" style="76" hidden="1" customWidth="1" outlineLevel="1"/>
    <col min="21" max="21" width="27.41015625" style="76" hidden="1" customWidth="1" outlineLevel="1"/>
    <col min="22" max="22" width="24.41015625" style="76" hidden="1" customWidth="1" outlineLevel="1"/>
    <col min="23" max="23" width="6.64453125" style="76" hidden="1" customWidth="1" outlineLevel="1"/>
    <col min="24" max="24" width="7.1171875" style="76" hidden="1" customWidth="1" outlineLevel="1"/>
    <col min="25" max="26" width="12.41015625" style="76" hidden="1" customWidth="1" outlineLevel="1"/>
    <col min="27" max="27" width="10" style="76" hidden="1" customWidth="1" outlineLevel="1"/>
    <col min="28" max="28" width="4.64453125" style="76" hidden="1" customWidth="1" outlineLevel="1"/>
    <col min="29" max="29" width="4.52734375" style="76" hidden="1" customWidth="1" outlineLevel="1"/>
    <col min="30" max="30" width="4.3515625" style="76" hidden="1" customWidth="1" outlineLevel="1"/>
    <col min="31" max="31" width="4.1171875" style="76" hidden="1" customWidth="1" outlineLevel="1"/>
    <col min="32" max="32" width="14.3515625" style="76" hidden="1" customWidth="1" outlineLevel="1"/>
    <col min="33" max="33" width="1.64453125" style="76" hidden="1" customWidth="1" outlineLevel="1"/>
    <col min="34" max="34" width="3.41015625" style="76" hidden="1" customWidth="1" outlineLevel="1"/>
    <col min="35" max="35" width="3" style="76" hidden="1" customWidth="1" outlineLevel="1"/>
    <col min="36" max="36" width="2.64453125" style="76" customWidth="1" collapsed="1"/>
    <col min="37" max="16384" width="11.41015625" style="76" hidden="1"/>
  </cols>
  <sheetData>
    <row r="1" spans="1:36" ht="27" customHeight="1" thickTop="1" thickBot="1" x14ac:dyDescent="0.55000000000000004">
      <c r="A1" s="287" t="s">
        <v>70</v>
      </c>
      <c r="B1" s="364">
        <v>0</v>
      </c>
      <c r="C1" s="364">
        <v>425</v>
      </c>
      <c r="D1" s="386" t="s">
        <v>4146</v>
      </c>
      <c r="E1" s="224" t="str">
        <f>LANGUAGE</f>
        <v>ESPAÑOL</v>
      </c>
      <c r="F1" s="287" t="s">
        <v>41</v>
      </c>
      <c r="G1" s="287" t="s">
        <v>315</v>
      </c>
      <c r="H1" s="287" t="s">
        <v>316</v>
      </c>
      <c r="I1" s="287" t="s">
        <v>318</v>
      </c>
      <c r="J1" s="287" t="s">
        <v>317</v>
      </c>
      <c r="K1" s="287" t="s">
        <v>624</v>
      </c>
      <c r="L1" s="287" t="s">
        <v>2521</v>
      </c>
      <c r="M1" s="287" t="s">
        <v>3733</v>
      </c>
      <c r="S1" s="349">
        <v>1</v>
      </c>
      <c r="T1" s="349">
        <v>2</v>
      </c>
      <c r="U1" s="349">
        <v>3</v>
      </c>
      <c r="V1" s="349">
        <v>4</v>
      </c>
      <c r="W1" s="349">
        <v>5</v>
      </c>
      <c r="X1" s="349">
        <v>6</v>
      </c>
      <c r="Y1" s="349">
        <v>7</v>
      </c>
      <c r="Z1" s="349">
        <v>8</v>
      </c>
      <c r="AA1" s="349">
        <v>9</v>
      </c>
      <c r="AB1" s="349">
        <f>COUNTA(Q7,H9,Q9,H11,G33,M33,G35,M35)</f>
        <v>6</v>
      </c>
      <c r="AC1" s="349">
        <v>11</v>
      </c>
      <c r="AD1" s="349">
        <v>12</v>
      </c>
      <c r="AE1" s="349">
        <v>13</v>
      </c>
      <c r="AF1" s="349">
        <v>14</v>
      </c>
      <c r="AH1"/>
      <c r="AI1"/>
      <c r="AJ1"/>
    </row>
    <row r="2" spans="1:36" ht="27" customHeight="1" thickTop="1" thickBot="1" x14ac:dyDescent="0.55000000000000004">
      <c r="A2" s="287" t="s">
        <v>4003</v>
      </c>
      <c r="B2" s="367" t="s">
        <v>3846</v>
      </c>
      <c r="C2" s="372" t="s">
        <v>41</v>
      </c>
      <c r="D2" s="387" t="s">
        <v>3834</v>
      </c>
      <c r="E2" s="388" t="str">
        <f>IFERROR(INDEX(F3:L14,1,MATCH(E1,F1:L1,0)),IDIOMA_Otro)</f>
        <v>es</v>
      </c>
      <c r="F2" s="287"/>
      <c r="G2" s="287"/>
      <c r="H2" s="287"/>
      <c r="I2" s="287"/>
      <c r="J2" s="287"/>
      <c r="K2" s="287"/>
      <c r="L2" s="287"/>
      <c r="M2" s="287"/>
      <c r="S2" s="288" t="s">
        <v>1669</v>
      </c>
      <c r="T2" s="288" t="s">
        <v>1670</v>
      </c>
      <c r="U2" s="288" t="s">
        <v>1162</v>
      </c>
      <c r="V2" s="289" t="s">
        <v>1671</v>
      </c>
      <c r="W2" s="288" t="s">
        <v>1672</v>
      </c>
      <c r="X2" s="288" t="s">
        <v>1673</v>
      </c>
      <c r="Y2" s="288" t="s">
        <v>1674</v>
      </c>
      <c r="Z2" s="288" t="s">
        <v>1675</v>
      </c>
      <c r="AA2" s="290" t="s">
        <v>1676</v>
      </c>
      <c r="AB2" s="291" t="s">
        <v>1677</v>
      </c>
      <c r="AC2" s="289" t="s">
        <v>1678</v>
      </c>
      <c r="AD2" s="290" t="s">
        <v>1679</v>
      </c>
      <c r="AE2" s="290" t="s">
        <v>1680</v>
      </c>
      <c r="AF2" s="288" t="s">
        <v>1681</v>
      </c>
      <c r="AH2"/>
      <c r="AI2"/>
      <c r="AJ2"/>
    </row>
    <row r="3" spans="1:36" x14ac:dyDescent="0.5">
      <c r="A3" s="385" t="s">
        <v>3833</v>
      </c>
      <c r="B3" s="351" t="s">
        <v>1273</v>
      </c>
      <c r="C3" s="351" t="s">
        <v>1270</v>
      </c>
      <c r="D3" s="360" t="s">
        <v>3801</v>
      </c>
      <c r="E3" s="360" t="s">
        <v>2597</v>
      </c>
      <c r="F3" s="351" t="s">
        <v>3230</v>
      </c>
      <c r="G3" s="351" t="s">
        <v>3231</v>
      </c>
      <c r="H3" s="351" t="s">
        <v>3232</v>
      </c>
      <c r="I3" s="351" t="s">
        <v>3235</v>
      </c>
      <c r="J3" s="351" t="s">
        <v>3233</v>
      </c>
      <c r="K3" s="351" t="s">
        <v>3234</v>
      </c>
      <c r="L3" s="351" t="s">
        <v>3236</v>
      </c>
      <c r="M3" s="351" t="s">
        <v>3734</v>
      </c>
      <c r="O3" s="300" t="s">
        <v>2993</v>
      </c>
      <c r="P3" s="305" t="s">
        <v>2994</v>
      </c>
      <c r="Q3" s="301"/>
      <c r="R3" s="299"/>
      <c r="S3" s="368">
        <f>IF(Tabla_Menu[[#This Row],[Nivel]]=T2,0,COUNTIF(Tabla_Menu[Nivel],Tabla_Menu[[#This Row],[Nivel]]))</f>
        <v>1</v>
      </c>
      <c r="T3" s="61" t="s">
        <v>1935</v>
      </c>
      <c r="U3" s="61" t="s">
        <v>4263</v>
      </c>
      <c r="V3" s="368" t="s">
        <v>1682</v>
      </c>
      <c r="W3" s="232">
        <v>263</v>
      </c>
      <c r="X3" s="371" t="b">
        <v>0</v>
      </c>
      <c r="Y3" s="232" t="s">
        <v>3739</v>
      </c>
      <c r="Z3" s="232" t="s">
        <v>3739</v>
      </c>
      <c r="AA3" s="369" t="s">
        <v>1811</v>
      </c>
      <c r="AB3" s="370" t="s">
        <v>4306</v>
      </c>
      <c r="AC3" s="368" t="str">
        <f ca="1">IF(OR(Tabla_Menu[[#This Row],[Nivel]]="",IFERROR(SEARCH(MID(CELL("nombrearchivo"),FIND(".xlsm]",CELL("nombrearchivo"),1)+6,100),Tabla_Menu[[#This Row],[HOJAS NO MUESTRA]],1),0)&gt;0),"N/A","")</f>
        <v>N/A</v>
      </c>
      <c r="AD3" s="232">
        <f ca="1">IF(Tabla_Menu[[#This Row],[N/A]]="",,COUNTIF(Tabla_Menu[&amp;],Tabla_Menu[[#This Row],[&amp;]]))</f>
        <v>1</v>
      </c>
      <c r="AE3" s="232" t="str">
        <f ca="1">Tabla_Menu[[#This Row],[Nivel]]&amp;Tabla_Menu[[#This Row],[N/A]]</f>
        <v>MENU EXCELN/A</v>
      </c>
      <c r="AF3" s="232" t="str" cm="1">
        <f t="array" ref="AF3">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[Ctrl+May+F10]</v>
      </c>
      <c r="AH3" t="s">
        <v>360</v>
      </c>
      <c r="AI3"/>
      <c r="AJ3"/>
    </row>
    <row r="4" spans="1:36" x14ac:dyDescent="0.5">
      <c r="A4" s="179" t="s">
        <v>3845</v>
      </c>
      <c r="B4" s="179" t="s">
        <v>359</v>
      </c>
      <c r="C4" s="179" t="s">
        <v>97</v>
      </c>
      <c r="D4" s="363"/>
      <c r="E4" s="362" t="s">
        <v>360</v>
      </c>
      <c r="F4" s="347" t="s">
        <v>360</v>
      </c>
      <c r="G4" s="347" t="s">
        <v>361</v>
      </c>
      <c r="H4" s="347" t="s">
        <v>362</v>
      </c>
      <c r="I4" s="347" t="s">
        <v>363</v>
      </c>
      <c r="J4" s="347" t="s">
        <v>361</v>
      </c>
      <c r="K4" s="347" t="s">
        <v>683</v>
      </c>
      <c r="L4" s="347" t="s">
        <v>2126</v>
      </c>
      <c r="M4" s="365" t="s">
        <v>4262</v>
      </c>
      <c r="O4" s="306" t="s">
        <v>3047</v>
      </c>
      <c r="P4" s="303" t="s">
        <v>2995</v>
      </c>
      <c r="Q4" s="304"/>
      <c r="R4" s="299"/>
      <c r="S4" s="368">
        <f>IF(Tabla_Menu[[#This Row],[Nivel]]=T3,0,COUNTIF(Tabla_Menu[Nivel],Tabla_Menu[[#This Row],[Nivel]]))</f>
        <v>1</v>
      </c>
      <c r="T4" s="61" t="s">
        <v>1923</v>
      </c>
      <c r="U4" s="61" t="s">
        <v>4147</v>
      </c>
      <c r="V4" s="368" t="s">
        <v>1685</v>
      </c>
      <c r="W4" s="232">
        <v>64</v>
      </c>
      <c r="X4" s="371" t="b">
        <v>0</v>
      </c>
      <c r="Y4" s="232" t="s">
        <v>3740</v>
      </c>
      <c r="Z4" s="232" t="s">
        <v>3740</v>
      </c>
      <c r="AA4" s="232" t="s">
        <v>1687</v>
      </c>
      <c r="AB4" s="371"/>
      <c r="AC4" s="368" t="str">
        <f ca="1">IF(OR(Tabla_Menu[[#This Row],[Nivel]]="",IFERROR(SEARCH(MID(CELL("nombrearchivo"),FIND(".xlsm]",CELL("nombrearchivo"),1)+6,100),Tabla_Menu[[#This Row],[HOJAS NO MUESTRA]],1),0)&gt;0),"N/A","")</f>
        <v/>
      </c>
      <c r="AD4" s="232">
        <f ca="1">IF(Tabla_Menu[[#This Row],[N/A]]="",,COUNTIF(Tabla_Menu[&amp;],Tabla_Menu[[#This Row],[&amp;]]))</f>
        <v>0</v>
      </c>
      <c r="AE4" s="232" t="str">
        <f ca="1">Tabla_Menu[[#This Row],[Nivel]]&amp;Tabla_Menu[[#This Row],[N/A]]</f>
        <v>OTROS ATAJOS DE TECLADO</v>
      </c>
      <c r="AF4" s="232" t="str" cm="1">
        <f t="array" ref="AF4">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[Ctrl+F1]</v>
      </c>
      <c r="AH4"/>
      <c r="AI4"/>
      <c r="AJ4"/>
    </row>
    <row r="5" spans="1:36" outlineLevel="1" x14ac:dyDescent="0.5">
      <c r="A5" s="352" t="s">
        <v>3844</v>
      </c>
      <c r="B5" s="352" t="s">
        <v>359</v>
      </c>
      <c r="C5" s="352" t="s">
        <v>98</v>
      </c>
      <c r="D5" s="354"/>
      <c r="E5" s="361" t="s">
        <v>2426</v>
      </c>
      <c r="F5" s="353" t="s">
        <v>2426</v>
      </c>
      <c r="G5" s="353" t="s">
        <v>2427</v>
      </c>
      <c r="H5" s="353">
        <f>N_I_CL</f>
        <v>801</v>
      </c>
      <c r="I5" s="353" t="s">
        <v>2428</v>
      </c>
      <c r="J5" s="353" t="s">
        <v>2429</v>
      </c>
      <c r="K5" s="353" t="s">
        <v>2430</v>
      </c>
      <c r="L5" s="353" t="str">
        <f>G37</f>
        <v>Question Type</v>
      </c>
      <c r="M5" s="366" t="s">
        <v>4262</v>
      </c>
      <c r="O5" s="307" t="s">
        <v>3057</v>
      </c>
      <c r="P5" s="299" t="s">
        <v>2996</v>
      </c>
      <c r="Q5" s="302"/>
      <c r="R5" s="299"/>
      <c r="S5" s="368">
        <f>IF(Tabla_Menu[[#This Row],[Nivel]]=T4,0,COUNTIF(Tabla_Menu[Nivel],Tabla_Menu[[#This Row],[Nivel]]))</f>
        <v>1</v>
      </c>
      <c r="T5" s="61" t="s">
        <v>1929</v>
      </c>
      <c r="U5" s="61" t="s">
        <v>4148</v>
      </c>
      <c r="V5" s="368" t="s">
        <v>1688</v>
      </c>
      <c r="W5" s="232">
        <v>156</v>
      </c>
      <c r="X5" s="371" t="b">
        <v>0</v>
      </c>
      <c r="Y5" s="232" t="s">
        <v>3741</v>
      </c>
      <c r="Z5" s="232" t="s">
        <v>3741</v>
      </c>
      <c r="AA5" s="232" t="s">
        <v>2977</v>
      </c>
      <c r="AB5" s="371" t="s">
        <v>1690</v>
      </c>
      <c r="AC5" s="368" t="str">
        <f ca="1">IF(OR(Tabla_Menu[[#This Row],[Nivel]]="",IFERROR(SEARCH(MID(CELL("nombrearchivo"),FIND(".xlsm]",CELL("nombrearchivo"),1)+6,100),Tabla_Menu[[#This Row],[HOJAS NO MUESTRA]],1),0)&gt;0),"N/A","")</f>
        <v>N/A</v>
      </c>
      <c r="AD5" s="232">
        <f ca="1">IF(Tabla_Menu[[#This Row],[N/A]]="",,COUNTIF(Tabla_Menu[&amp;],Tabla_Menu[[#This Row],[&amp;]]))</f>
        <v>1</v>
      </c>
      <c r="AE5" s="232" t="str">
        <f ca="1">Tabla_Menu[[#This Row],[Nivel]]&amp;Tabla_Menu[[#This Row],[N/A]]</f>
        <v>SELECCIONAR TIPO DE PREGUNTAN/A</v>
      </c>
      <c r="AF5" s="232" t="str" cm="1">
        <f t="array" ref="AF5">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[Ctrl+Right]</v>
      </c>
      <c r="AH5"/>
      <c r="AI5"/>
      <c r="AJ5"/>
    </row>
    <row r="6" spans="1:36" outlineLevel="1" x14ac:dyDescent="0.4">
      <c r="A6" s="352" t="s">
        <v>3843</v>
      </c>
      <c r="B6" s="352" t="s">
        <v>359</v>
      </c>
      <c r="C6" s="352" t="s">
        <v>99</v>
      </c>
      <c r="D6" s="354"/>
      <c r="E6" s="361" t="s">
        <v>1115</v>
      </c>
      <c r="F6" s="353" t="s">
        <v>1115</v>
      </c>
      <c r="G6" s="353" t="s">
        <v>1116</v>
      </c>
      <c r="H6" s="353" t="s">
        <v>1117</v>
      </c>
      <c r="I6" s="353" t="s">
        <v>1118</v>
      </c>
      <c r="J6" s="353" t="s">
        <v>1119</v>
      </c>
      <c r="K6" s="353" t="s">
        <v>1120</v>
      </c>
      <c r="L6" s="353" t="s">
        <v>2127</v>
      </c>
      <c r="M6" s="366" t="s">
        <v>4262</v>
      </c>
      <c r="O6" s="306" t="s">
        <v>3048</v>
      </c>
      <c r="P6" s="303" t="s">
        <v>2997</v>
      </c>
      <c r="Q6" s="304"/>
      <c r="R6" s="299"/>
      <c r="S6" s="368">
        <f>IF(Tabla_Menu[[#This Row],[Nivel]]=T5,0,COUNTIF(Tabla_Menu[Nivel],Tabla_Menu[[#This Row],[Nivel]]))</f>
        <v>5</v>
      </c>
      <c r="T6" s="61" t="s">
        <v>1889</v>
      </c>
      <c r="U6" s="61" t="s">
        <v>4264</v>
      </c>
      <c r="V6" s="368" t="s">
        <v>1706</v>
      </c>
      <c r="W6" s="232">
        <v>1016</v>
      </c>
      <c r="X6" s="371" t="b">
        <v>0</v>
      </c>
      <c r="Y6" s="232" t="s">
        <v>3742</v>
      </c>
      <c r="Z6" s="232" t="s">
        <v>3757</v>
      </c>
      <c r="AA6" s="232" t="s">
        <v>1708</v>
      </c>
      <c r="AB6" s="371" t="s">
        <v>360</v>
      </c>
      <c r="AC6" s="368" t="str">
        <f ca="1">IF(OR(Tabla_Menu[[#This Row],[Nivel]]="",IFERROR(SEARCH(MID(CELL("nombrearchivo"),FIND(".xlsm]",CELL("nombrearchivo"),1)+6,100),Tabla_Menu[[#This Row],[HOJAS NO MUESTRA]],1),0)&gt;0),"N/A","")</f>
        <v>N/A</v>
      </c>
      <c r="AD6" s="232">
        <f ca="1">IF(Tabla_Menu[[#This Row],[N/A]]="",,COUNTIF(Tabla_Menu[&amp;],Tabla_Menu[[#This Row],[&amp;]]))</f>
        <v>3</v>
      </c>
      <c r="AE6" s="232" t="str">
        <f ca="1">Tabla_Menu[[#This Row],[Nivel]]&amp;Tabla_Menu[[#This Row],[N/A]]</f>
        <v>IR A…N/A</v>
      </c>
      <c r="AF6" s="232" t="str" cm="1">
        <f t="array" ref="AF6">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[Ctrl+May+H]</v>
      </c>
    </row>
    <row r="7" spans="1:36" ht="71.7" outlineLevel="1" x14ac:dyDescent="0.4">
      <c r="A7" s="352" t="s">
        <v>3842</v>
      </c>
      <c r="B7" s="352" t="s">
        <v>359</v>
      </c>
      <c r="C7" s="352" t="s">
        <v>100</v>
      </c>
      <c r="D7" s="354"/>
      <c r="E7" s="361" t="s">
        <v>4123</v>
      </c>
      <c r="F7" s="353" t="s">
        <v>4123</v>
      </c>
      <c r="G7" s="353" t="s">
        <v>4124</v>
      </c>
      <c r="H7" s="353" t="str">
        <f ca="1">IFERROR(INDIRECT("'Datos CL'!a"&amp;(L5-H5+N_I_Tabla)),"")</f>
        <v/>
      </c>
      <c r="I7" s="353" t="s">
        <v>4125</v>
      </c>
      <c r="J7" s="353" t="s">
        <v>4126</v>
      </c>
      <c r="K7" s="353" t="s">
        <v>4127</v>
      </c>
      <c r="L7" s="353" t="s">
        <v>4128</v>
      </c>
      <c r="M7" s="366" t="s">
        <v>4262</v>
      </c>
      <c r="O7" s="307" t="s">
        <v>3049</v>
      </c>
      <c r="P7" s="299" t="s">
        <v>2998</v>
      </c>
      <c r="Q7" s="302"/>
      <c r="R7" s="299"/>
      <c r="S7" s="368">
        <f>IF(Tabla_Menu[[#This Row],[Nivel]]=T6,0,COUNTIF(Tabla_Menu[Nivel],Tabla_Menu[[#This Row],[Nivel]]))</f>
        <v>0</v>
      </c>
      <c r="T7" s="61" t="s">
        <v>1889</v>
      </c>
      <c r="U7" s="61" t="s">
        <v>4265</v>
      </c>
      <c r="V7" s="368" t="s">
        <v>1709</v>
      </c>
      <c r="W7" s="232">
        <v>86</v>
      </c>
      <c r="X7" s="371" t="b">
        <v>0</v>
      </c>
      <c r="Y7" s="232" t="s">
        <v>3742</v>
      </c>
      <c r="Z7" s="232" t="s">
        <v>3758</v>
      </c>
      <c r="AA7" s="232" t="s">
        <v>1710</v>
      </c>
      <c r="AB7" s="371" t="s">
        <v>2076</v>
      </c>
      <c r="AC7" s="368" t="str">
        <f ca="1">IF(OR(Tabla_Menu[[#This Row],[Nivel]]="",IFERROR(SEARCH(MID(CELL("nombrearchivo"),FIND(".xlsm]",CELL("nombrearchivo"),1)+6,100),Tabla_Menu[[#This Row],[HOJAS NO MUESTRA]],1),0)&gt;0),"N/A","")</f>
        <v/>
      </c>
      <c r="AD7" s="232">
        <f ca="1">IF(Tabla_Menu[[#This Row],[N/A]]="",,COUNTIF(Tabla_Menu[&amp;],Tabla_Menu[[#This Row],[&amp;]]))</f>
        <v>0</v>
      </c>
      <c r="AE7" s="232" t="str">
        <f ca="1">Tabla_Menu[[#This Row],[Nivel]]&amp;Tabla_Menu[[#This Row],[N/A]]</f>
        <v>IR A…</v>
      </c>
      <c r="AF7" s="232" t="str" cm="1">
        <f t="array" ref="AF7">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[Ctrl+May+G]</v>
      </c>
    </row>
    <row r="8" spans="1:36" outlineLevel="1" x14ac:dyDescent="0.4">
      <c r="A8" s="352" t="s">
        <v>3735</v>
      </c>
      <c r="B8" s="352" t="s">
        <v>359</v>
      </c>
      <c r="C8" s="352" t="s">
        <v>101</v>
      </c>
      <c r="D8" s="354"/>
      <c r="E8" s="361" t="s">
        <v>1</v>
      </c>
      <c r="F8" s="353" t="s">
        <v>1</v>
      </c>
      <c r="G8" s="353" t="s">
        <v>364</v>
      </c>
      <c r="H8" s="353" t="s">
        <v>366</v>
      </c>
      <c r="I8" s="353" t="s">
        <v>368</v>
      </c>
      <c r="J8" s="353" t="s">
        <v>371</v>
      </c>
      <c r="K8" s="353" t="s">
        <v>684</v>
      </c>
      <c r="L8" s="353" t="s">
        <v>2129</v>
      </c>
      <c r="M8" s="366" t="s">
        <v>4262</v>
      </c>
      <c r="O8" s="306" t="s">
        <v>3058</v>
      </c>
      <c r="P8" s="303" t="s">
        <v>2999</v>
      </c>
      <c r="Q8" s="304"/>
      <c r="R8" s="299"/>
      <c r="S8" s="368">
        <f>IF(Tabla_Menu[[#This Row],[Nivel]]=T7,0,COUNTIF(Tabla_Menu[Nivel],Tabla_Menu[[#This Row],[Nivel]]))</f>
        <v>0</v>
      </c>
      <c r="T8" s="61" t="s">
        <v>1889</v>
      </c>
      <c r="U8" s="61" t="s">
        <v>4266</v>
      </c>
      <c r="V8" s="368" t="s">
        <v>1711</v>
      </c>
      <c r="W8" s="232">
        <v>2</v>
      </c>
      <c r="X8" s="371" t="b">
        <v>0</v>
      </c>
      <c r="Y8" s="232" t="s">
        <v>3742</v>
      </c>
      <c r="Z8" s="232" t="s">
        <v>3748</v>
      </c>
      <c r="AA8" s="232" t="s">
        <v>1713</v>
      </c>
      <c r="AB8" s="371" t="s">
        <v>1714</v>
      </c>
      <c r="AC8" s="368" t="str">
        <f ca="1">IF(OR(Tabla_Menu[[#This Row],[Nivel]]="",IFERROR(SEARCH(MID(CELL("nombrearchivo"),FIND(".xlsm]",CELL("nombrearchivo"),1)+6,100),Tabla_Menu[[#This Row],[HOJAS NO MUESTRA]],1),0)&gt;0),"N/A","")</f>
        <v/>
      </c>
      <c r="AD8" s="232">
        <f ca="1">IF(Tabla_Menu[[#This Row],[N/A]]="",,COUNTIF(Tabla_Menu[&amp;],Tabla_Menu[[#This Row],[&amp;]]))</f>
        <v>0</v>
      </c>
      <c r="AE8" s="232" t="str">
        <f ca="1">Tabla_Menu[[#This Row],[Nivel]]&amp;Tabla_Menu[[#This Row],[N/A]]</f>
        <v>IR A…</v>
      </c>
      <c r="AF8" s="232" t="str" cm="1">
        <f t="array" ref="AF8">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[Ctrl+May+D]</v>
      </c>
    </row>
    <row r="9" spans="1:36" outlineLevel="1" x14ac:dyDescent="0.4">
      <c r="A9" s="352" t="s">
        <v>3374</v>
      </c>
      <c r="B9" s="352" t="s">
        <v>359</v>
      </c>
      <c r="C9" s="352" t="s">
        <v>102</v>
      </c>
      <c r="D9" s="354"/>
      <c r="E9" s="361" t="s">
        <v>31</v>
      </c>
      <c r="F9" s="353" t="s">
        <v>31</v>
      </c>
      <c r="G9" s="353" t="s">
        <v>974</v>
      </c>
      <c r="H9" s="353" t="s">
        <v>975</v>
      </c>
      <c r="I9" s="353" t="s">
        <v>369</v>
      </c>
      <c r="J9" s="353" t="s">
        <v>372</v>
      </c>
      <c r="K9" s="353" t="s">
        <v>685</v>
      </c>
      <c r="L9" s="353" t="s">
        <v>2130</v>
      </c>
      <c r="M9" s="366" t="s">
        <v>4262</v>
      </c>
      <c r="O9" s="307" t="s">
        <v>3050</v>
      </c>
      <c r="P9" s="299" t="s">
        <v>3000</v>
      </c>
      <c r="Q9" s="302" t="str">
        <f>NUMERAR_R</f>
        <v>abc</v>
      </c>
      <c r="R9" s="299"/>
      <c r="S9" s="368">
        <f>IF(Tabla_Menu[[#This Row],[Nivel]]=T8,0,COUNTIF(Tabla_Menu[Nivel],Tabla_Menu[[#This Row],[Nivel]]))</f>
        <v>0</v>
      </c>
      <c r="T9" s="61" t="s">
        <v>1889</v>
      </c>
      <c r="U9" s="61" t="s">
        <v>4267</v>
      </c>
      <c r="V9" s="368" t="s">
        <v>1715</v>
      </c>
      <c r="W9" s="232">
        <v>5</v>
      </c>
      <c r="X9" s="371" t="b">
        <v>1</v>
      </c>
      <c r="Y9" s="232" t="s">
        <v>3742</v>
      </c>
      <c r="Z9" s="232" t="s">
        <v>3759</v>
      </c>
      <c r="AA9" s="232" t="s">
        <v>1717</v>
      </c>
      <c r="AB9" s="371" t="s">
        <v>1718</v>
      </c>
      <c r="AC9" s="368" t="str">
        <f ca="1">IF(OR(Tabla_Menu[[#This Row],[Nivel]]="",IFERROR(SEARCH(MID(CELL("nombrearchivo"),FIND(".xlsm]",CELL("nombrearchivo"),1)+6,100),Tabla_Menu[[#This Row],[HOJAS NO MUESTRA]],1),0)&gt;0),"N/A","")</f>
        <v>N/A</v>
      </c>
      <c r="AD9" s="232">
        <f ca="1">IF(Tabla_Menu[[#This Row],[N/A]]="",,COUNTIF(Tabla_Menu[&amp;],Tabla_Menu[[#This Row],[&amp;]]))</f>
        <v>3</v>
      </c>
      <c r="AE9" s="232" t="str">
        <f ca="1">Tabla_Menu[[#This Row],[Nivel]]&amp;Tabla_Menu[[#This Row],[N/A]]</f>
        <v>IR A…N/A</v>
      </c>
      <c r="AF9" s="232" t="str" cm="1">
        <f t="array" ref="AF9">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v>
      </c>
    </row>
    <row r="10" spans="1:36" outlineLevel="1" x14ac:dyDescent="0.4">
      <c r="A10" s="352" t="s">
        <v>3375</v>
      </c>
      <c r="B10" s="352" t="s">
        <v>359</v>
      </c>
      <c r="C10" s="352" t="s">
        <v>103</v>
      </c>
      <c r="D10" s="354"/>
      <c r="E10" s="361" t="s">
        <v>0</v>
      </c>
      <c r="F10" s="353" t="s">
        <v>0</v>
      </c>
      <c r="G10" s="353" t="s">
        <v>365</v>
      </c>
      <c r="H10" s="353" t="s">
        <v>367</v>
      </c>
      <c r="I10" s="353" t="s">
        <v>370</v>
      </c>
      <c r="J10" s="353" t="s">
        <v>373</v>
      </c>
      <c r="K10" s="353" t="s">
        <v>686</v>
      </c>
      <c r="L10" s="353" t="s">
        <v>2131</v>
      </c>
      <c r="M10" s="366" t="s">
        <v>4262</v>
      </c>
      <c r="O10" s="306" t="s">
        <v>3051</v>
      </c>
      <c r="P10" s="303" t="s">
        <v>3001</v>
      </c>
      <c r="Q10" s="304"/>
      <c r="R10" s="299"/>
      <c r="S10" s="368">
        <f>IF(Tabla_Menu[[#This Row],[Nivel]]=T9,0,COUNTIF(Tabla_Menu[Nivel],Tabla_Menu[[#This Row],[Nivel]]))</f>
        <v>0</v>
      </c>
      <c r="T10" s="61" t="s">
        <v>1889</v>
      </c>
      <c r="U10" s="61" t="s">
        <v>4268</v>
      </c>
      <c r="V10" s="368" t="s">
        <v>1719</v>
      </c>
      <c r="W10" s="232">
        <v>8</v>
      </c>
      <c r="X10" s="371" t="b">
        <v>0</v>
      </c>
      <c r="Y10" s="232" t="s">
        <v>3742</v>
      </c>
      <c r="Z10" s="232" t="s">
        <v>3760</v>
      </c>
      <c r="AA10" s="232" t="s">
        <v>1721</v>
      </c>
      <c r="AB10" s="371" t="s">
        <v>1722</v>
      </c>
      <c r="AC10" s="368" t="str">
        <f ca="1">IF(OR(Tabla_Menu[[#This Row],[Nivel]]="",IFERROR(SEARCH(MID(CELL("nombrearchivo"),FIND(".xlsm]",CELL("nombrearchivo"),1)+6,100),Tabla_Menu[[#This Row],[HOJAS NO MUESTRA]],1),0)&gt;0),"N/A","")</f>
        <v>N/A</v>
      </c>
      <c r="AD10" s="232">
        <f ca="1">IF(Tabla_Menu[[#This Row],[N/A]]="",,COUNTIF(Tabla_Menu[&amp;],Tabla_Menu[[#This Row],[&amp;]]))</f>
        <v>3</v>
      </c>
      <c r="AE10" s="232" t="str">
        <f ca="1">Tabla_Menu[[#This Row],[Nivel]]&amp;Tabla_Menu[[#This Row],[N/A]]</f>
        <v>IR A…N/A</v>
      </c>
      <c r="AF10" s="232" t="str" cm="1">
        <f t="array" ref="AF10">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[Ctrl+May+B]</v>
      </c>
    </row>
    <row r="11" spans="1:36" ht="172" outlineLevel="1" x14ac:dyDescent="0.4">
      <c r="A11" s="352" t="s">
        <v>3376</v>
      </c>
      <c r="B11" s="352" t="s">
        <v>359</v>
      </c>
      <c r="C11" s="352" t="s">
        <v>104</v>
      </c>
      <c r="D11" s="354"/>
      <c r="E11" s="361" t="s">
        <v>374</v>
      </c>
      <c r="F11" s="353" t="s">
        <v>374</v>
      </c>
      <c r="G11" s="353" t="s">
        <v>1064</v>
      </c>
      <c r="H11" s="353" t="s">
        <v>976</v>
      </c>
      <c r="I11" s="353" t="s">
        <v>375</v>
      </c>
      <c r="J11" s="353" t="s">
        <v>376</v>
      </c>
      <c r="K11" s="353" t="s">
        <v>687</v>
      </c>
      <c r="L11" s="353" t="s">
        <v>2132</v>
      </c>
      <c r="M11" s="366" t="s">
        <v>4262</v>
      </c>
      <c r="O11" s="307" t="s">
        <v>3059</v>
      </c>
      <c r="P11" s="299" t="s">
        <v>3002</v>
      </c>
      <c r="Q11" s="302"/>
      <c r="R11" s="299"/>
      <c r="S11" s="368">
        <f>IF(Tabla_Menu[[#This Row],[Nivel]]=T10,0,COUNTIF(Tabla_Menu[Nivel],Tabla_Menu[[#This Row],[Nivel]]))</f>
        <v>8</v>
      </c>
      <c r="T11" s="61" t="s">
        <v>1855</v>
      </c>
      <c r="U11" s="61" t="s">
        <v>4149</v>
      </c>
      <c r="V11" s="368" t="s">
        <v>1691</v>
      </c>
      <c r="W11" s="232">
        <v>3</v>
      </c>
      <c r="X11" s="371" t="b">
        <v>1</v>
      </c>
      <c r="Y11" s="232" t="s">
        <v>3743</v>
      </c>
      <c r="Z11" s="232" t="s">
        <v>3761</v>
      </c>
      <c r="AA11" s="232" t="s">
        <v>1694</v>
      </c>
      <c r="AB11" s="371"/>
      <c r="AC11" s="368" t="str">
        <f ca="1">IF(OR(Tabla_Menu[[#This Row],[Nivel]]="",IFERROR(SEARCH(MID(CELL("nombrearchivo"),FIND(".xlsm]",CELL("nombrearchivo"),1)+6,100),Tabla_Menu[[#This Row],[HOJAS NO MUESTRA]],1),0)&gt;0),"N/A","")</f>
        <v/>
      </c>
      <c r="AD11" s="232">
        <f ca="1">IF(Tabla_Menu[[#This Row],[N/A]]="",,COUNTIF(Tabla_Menu[&amp;],Tabla_Menu[[#This Row],[&amp;]]))</f>
        <v>0</v>
      </c>
      <c r="AE11" s="232" t="str">
        <f ca="1">Tabla_Menu[[#This Row],[Nivel]]&amp;Tabla_Menu[[#This Row],[N/A]]</f>
        <v>MENÚ GENERAL</v>
      </c>
      <c r="AF11" s="232" t="str" cm="1">
        <f t="array" ref="AF11">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[Ctrl+s]</v>
      </c>
    </row>
    <row r="12" spans="1:36" ht="100.35" outlineLevel="1" x14ac:dyDescent="0.4">
      <c r="A12" s="352" t="s">
        <v>3377</v>
      </c>
      <c r="B12" s="352" t="s">
        <v>359</v>
      </c>
      <c r="C12" s="352" t="s">
        <v>105</v>
      </c>
      <c r="D12" s="354"/>
      <c r="E12" s="361" t="s">
        <v>1837</v>
      </c>
      <c r="F12" s="353" t="s">
        <v>1837</v>
      </c>
      <c r="G12" s="353" t="s">
        <v>1838</v>
      </c>
      <c r="H12" s="353" t="s">
        <v>1839</v>
      </c>
      <c r="I12" s="353" t="s">
        <v>1840</v>
      </c>
      <c r="J12" s="353" t="s">
        <v>1841</v>
      </c>
      <c r="K12" s="353" t="s">
        <v>1842</v>
      </c>
      <c r="L12" s="353" t="s">
        <v>2133</v>
      </c>
      <c r="M12" s="366" t="s">
        <v>4262</v>
      </c>
      <c r="O12" s="306" t="s">
        <v>3052</v>
      </c>
      <c r="P12" s="303" t="s">
        <v>3003</v>
      </c>
      <c r="Q12" s="304"/>
      <c r="R12" s="299"/>
      <c r="S12" s="368">
        <f>IF(Tabla_Menu[[#This Row],[Nivel]]=T11,0,COUNTIF(Tabla_Menu[Nivel],Tabla_Menu[[#This Row],[Nivel]]))</f>
        <v>0</v>
      </c>
      <c r="T12" s="61" t="s">
        <v>1855</v>
      </c>
      <c r="U12" s="61" t="s">
        <v>4150</v>
      </c>
      <c r="V12" s="368" t="s">
        <v>2052</v>
      </c>
      <c r="W12" s="232">
        <v>478</v>
      </c>
      <c r="X12" s="371" t="b">
        <v>0</v>
      </c>
      <c r="Y12" s="232" t="s">
        <v>3743</v>
      </c>
      <c r="Z12" s="232" t="s">
        <v>3762</v>
      </c>
      <c r="AA12" s="232" t="s">
        <v>2054</v>
      </c>
      <c r="AB12" s="371"/>
      <c r="AC12" s="368" t="str">
        <f ca="1">IF(OR(Tabla_Menu[[#This Row],[Nivel]]="",IFERROR(SEARCH(MID(CELL("nombrearchivo"),FIND(".xlsm]",CELL("nombrearchivo"),1)+6,100),Tabla_Menu[[#This Row],[HOJAS NO MUESTRA]],1),0)&gt;0),"N/A","")</f>
        <v/>
      </c>
      <c r="AD12" s="232">
        <f ca="1">IF(Tabla_Menu[[#This Row],[N/A]]="",,COUNTIF(Tabla_Menu[&amp;],Tabla_Menu[[#This Row],[&amp;]]))</f>
        <v>0</v>
      </c>
      <c r="AE12" s="232" t="str">
        <f ca="1">Tabla_Menu[[#This Row],[Nivel]]&amp;Tabla_Menu[[#This Row],[N/A]]</f>
        <v>MENÚ GENERAL</v>
      </c>
      <c r="AF12" s="232" t="str" cm="1">
        <f t="array" ref="AF12">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[Ctrl+F4]</v>
      </c>
    </row>
    <row r="13" spans="1:36" outlineLevel="1" x14ac:dyDescent="0.4">
      <c r="A13" s="352" t="s">
        <v>1781</v>
      </c>
      <c r="B13" s="352" t="s">
        <v>359</v>
      </c>
      <c r="C13" s="352" t="s">
        <v>106</v>
      </c>
      <c r="D13" s="354"/>
      <c r="E13" s="361" t="s">
        <v>1121</v>
      </c>
      <c r="F13" s="353" t="s">
        <v>1121</v>
      </c>
      <c r="G13" s="353" t="s">
        <v>627</v>
      </c>
      <c r="H13" s="353" t="s">
        <v>81</v>
      </c>
      <c r="I13" s="353" t="s">
        <v>1121</v>
      </c>
      <c r="J13" s="353" t="s">
        <v>81</v>
      </c>
      <c r="K13" s="353" t="s">
        <v>627</v>
      </c>
      <c r="L13" s="353" t="s">
        <v>2134</v>
      </c>
      <c r="M13" s="366" t="s">
        <v>4262</v>
      </c>
      <c r="O13" s="307" t="s">
        <v>3053</v>
      </c>
      <c r="P13" s="299" t="s">
        <v>3004</v>
      </c>
      <c r="Q13" s="302"/>
      <c r="R13" s="299"/>
      <c r="S13" s="368">
        <f>IF(Tabla_Menu[[#This Row],[Nivel]]=T12,0,COUNTIF(Tabla_Menu[Nivel],Tabla_Menu[[#This Row],[Nivel]]))</f>
        <v>0</v>
      </c>
      <c r="T13" s="61" t="s">
        <v>1855</v>
      </c>
      <c r="U13" s="61" t="s">
        <v>4269</v>
      </c>
      <c r="V13" s="368" t="s">
        <v>1696</v>
      </c>
      <c r="W13" s="232">
        <v>49</v>
      </c>
      <c r="X13" s="371" t="b">
        <v>1</v>
      </c>
      <c r="Y13" s="232" t="s">
        <v>3743</v>
      </c>
      <c r="Z13" s="232" t="s">
        <v>3763</v>
      </c>
      <c r="AA13" s="232" t="s">
        <v>1698</v>
      </c>
      <c r="AB13" s="371" t="s">
        <v>1699</v>
      </c>
      <c r="AC13" s="368" t="str">
        <f ca="1">IF(OR(Tabla_Menu[[#This Row],[Nivel]]="",IFERROR(SEARCH(MID(CELL("nombrearchivo"),FIND(".xlsm]",CELL("nombrearchivo"),1)+6,100),Tabla_Menu[[#This Row],[HOJAS NO MUESTRA]],1),0)&gt;0),"N/A","")</f>
        <v>N/A</v>
      </c>
      <c r="AD13" s="232">
        <f ca="1">IF(Tabla_Menu[[#This Row],[N/A]]="",,COUNTIF(Tabla_Menu[&amp;],Tabla_Menu[[#This Row],[&amp;]]))</f>
        <v>6</v>
      </c>
      <c r="AE13" s="232" t="str">
        <f ca="1">Tabla_Menu[[#This Row],[Nivel]]&amp;Tabla_Menu[[#This Row],[N/A]]</f>
        <v>MENÚ GENERALN/A</v>
      </c>
      <c r="AF13" s="232" t="str" cm="1">
        <f t="array" ref="AF13">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[Ctrl+May+A]</v>
      </c>
    </row>
    <row r="14" spans="1:36" outlineLevel="1" x14ac:dyDescent="0.4">
      <c r="A14" s="352" t="s">
        <v>1712</v>
      </c>
      <c r="B14" s="352" t="s">
        <v>359</v>
      </c>
      <c r="C14" s="355" t="s">
        <v>107</v>
      </c>
      <c r="D14" s="354"/>
      <c r="E14" s="361" t="s">
        <v>3834</v>
      </c>
      <c r="F14" s="353" t="s">
        <v>3834</v>
      </c>
      <c r="G14" s="353" t="s">
        <v>1122</v>
      </c>
      <c r="H14" s="353" t="s">
        <v>3835</v>
      </c>
      <c r="I14" s="353" t="s">
        <v>3836</v>
      </c>
      <c r="J14" s="353" t="s">
        <v>3837</v>
      </c>
      <c r="K14" s="353" t="s">
        <v>3838</v>
      </c>
      <c r="L14" s="353" t="s">
        <v>3839</v>
      </c>
      <c r="M14" s="366" t="s">
        <v>4262</v>
      </c>
      <c r="O14" s="306" t="s">
        <v>3072</v>
      </c>
      <c r="P14" s="303" t="s">
        <v>3005</v>
      </c>
      <c r="Q14" s="304"/>
      <c r="R14" s="299"/>
      <c r="S14" s="368">
        <f>IF(Tabla_Menu[[#This Row],[Nivel]]=T13,0,COUNTIF(Tabla_Menu[Nivel],Tabla_Menu[[#This Row],[Nivel]]))</f>
        <v>0</v>
      </c>
      <c r="T14" s="61" t="s">
        <v>1855</v>
      </c>
      <c r="U14" s="61" t="s">
        <v>4151</v>
      </c>
      <c r="V14" s="368" t="s">
        <v>3189</v>
      </c>
      <c r="W14" s="232">
        <v>210</v>
      </c>
      <c r="X14" s="371" t="b">
        <v>1</v>
      </c>
      <c r="Y14" s="232" t="s">
        <v>3743</v>
      </c>
      <c r="Z14" s="232" t="s">
        <v>3764</v>
      </c>
      <c r="AA14" s="232" t="s">
        <v>3192</v>
      </c>
      <c r="AB14" s="371" t="s">
        <v>3191</v>
      </c>
      <c r="AC14" s="368" t="str">
        <f ca="1">IF(OR(Tabla_Menu[[#This Row],[Nivel]]="",IFERROR(SEARCH(MID(CELL("nombrearchivo"),FIND(".xlsm]",CELL("nombrearchivo"),1)+6,100),Tabla_Menu[[#This Row],[HOJAS NO MUESTRA]],1),0)&gt;0),"N/A","")</f>
        <v>N/A</v>
      </c>
      <c r="AD14" s="232">
        <f ca="1">IF(Tabla_Menu[[#This Row],[N/A]]="",,COUNTIF(Tabla_Menu[&amp;],Tabla_Menu[[#This Row],[&amp;]]))</f>
        <v>6</v>
      </c>
      <c r="AE14" s="232" t="str">
        <f ca="1">Tabla_Menu[[#This Row],[Nivel]]&amp;Tabla_Menu[[#This Row],[N/A]]</f>
        <v>MENÚ GENERALN/A</v>
      </c>
      <c r="AF14" s="232" t="str" cm="1">
        <f t="array" ref="AF14">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[Alt+Ctrl+a]</v>
      </c>
    </row>
    <row r="15" spans="1:36" outlineLevel="1" x14ac:dyDescent="0.4">
      <c r="A15" s="293" t="s">
        <v>3378</v>
      </c>
      <c r="B15" s="352" t="s">
        <v>359</v>
      </c>
      <c r="C15" s="355" t="s">
        <v>108</v>
      </c>
      <c r="D15" s="354"/>
      <c r="E15" s="361" t="s">
        <v>3270</v>
      </c>
      <c r="F15" s="353" t="s">
        <v>3270</v>
      </c>
      <c r="G15" s="353" t="s">
        <v>3274</v>
      </c>
      <c r="H15" s="353" t="s">
        <v>3275</v>
      </c>
      <c r="I15" s="353" t="s">
        <v>3276</v>
      </c>
      <c r="J15" s="353" t="s">
        <v>3277</v>
      </c>
      <c r="K15" s="353" t="s">
        <v>3278</v>
      </c>
      <c r="L15" s="353" t="s">
        <v>3271</v>
      </c>
      <c r="M15" s="366" t="s">
        <v>4262</v>
      </c>
      <c r="O15" s="307" t="s">
        <v>3054</v>
      </c>
      <c r="P15" s="299" t="s">
        <v>3006</v>
      </c>
      <c r="Q15" s="302"/>
      <c r="R15" s="299"/>
      <c r="S15" s="368">
        <f>IF(Tabla_Menu[[#This Row],[Nivel]]=T14,0,COUNTIF(Tabla_Menu[Nivel],Tabla_Menu[[#This Row],[Nivel]]))</f>
        <v>0</v>
      </c>
      <c r="T15" s="61" t="s">
        <v>1855</v>
      </c>
      <c r="U15" s="61" t="s">
        <v>4152</v>
      </c>
      <c r="V15" s="368" t="s">
        <v>3190</v>
      </c>
      <c r="W15" s="232">
        <v>211</v>
      </c>
      <c r="X15" s="371" t="b">
        <v>0</v>
      </c>
      <c r="Y15" s="232" t="s">
        <v>3743</v>
      </c>
      <c r="Z15" s="232" t="s">
        <v>3765</v>
      </c>
      <c r="AA15" s="232" t="s">
        <v>3193</v>
      </c>
      <c r="AB15" s="371" t="s">
        <v>3191</v>
      </c>
      <c r="AC15" s="368" t="str">
        <f ca="1">IF(OR(Tabla_Menu[[#This Row],[Nivel]]="",IFERROR(SEARCH(MID(CELL("nombrearchivo"),FIND(".xlsm]",CELL("nombrearchivo"),1)+6,100),Tabla_Menu[[#This Row],[HOJAS NO MUESTRA]],1),0)&gt;0),"N/A","")</f>
        <v>N/A</v>
      </c>
      <c r="AD15" s="232">
        <f ca="1">IF(Tabla_Menu[[#This Row],[N/A]]="",,COUNTIF(Tabla_Menu[&amp;],Tabla_Menu[[#This Row],[&amp;]]))</f>
        <v>6</v>
      </c>
      <c r="AE15" s="232" t="str">
        <f ca="1">Tabla_Menu[[#This Row],[Nivel]]&amp;Tabla_Menu[[#This Row],[N/A]]</f>
        <v>MENÚ GENERALN/A</v>
      </c>
      <c r="AF15" s="232" t="str" cm="1">
        <f t="array" ref="AF15">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[Alt+Ctrl+z]</v>
      </c>
    </row>
    <row r="16" spans="1:36" ht="43" outlineLevel="1" collapsed="1" x14ac:dyDescent="0.4">
      <c r="A16" s="293" t="s">
        <v>3379</v>
      </c>
      <c r="B16" s="352" t="s">
        <v>359</v>
      </c>
      <c r="C16" s="355" t="s">
        <v>109</v>
      </c>
      <c r="D16" s="354"/>
      <c r="E16" s="361" t="s">
        <v>3273</v>
      </c>
      <c r="F16" s="353" t="s">
        <v>3273</v>
      </c>
      <c r="G16" s="353" t="s">
        <v>3279</v>
      </c>
      <c r="H16" s="353" t="s">
        <v>3280</v>
      </c>
      <c r="I16" s="353" t="s">
        <v>3281</v>
      </c>
      <c r="J16" s="353" t="s">
        <v>3282</v>
      </c>
      <c r="K16" s="353" t="s">
        <v>3283</v>
      </c>
      <c r="L16" s="353" t="s">
        <v>3272</v>
      </c>
      <c r="M16" s="366" t="s">
        <v>4262</v>
      </c>
      <c r="O16" s="306" t="s">
        <v>3055</v>
      </c>
      <c r="P16" s="303" t="s">
        <v>3007</v>
      </c>
      <c r="Q16" s="304"/>
      <c r="R16" s="299"/>
      <c r="S16" s="368">
        <f>IF(Tabla_Menu[[#This Row],[Nivel]]=T15,0,COUNTIF(Tabla_Menu[Nivel],Tabla_Menu[[#This Row],[Nivel]]))</f>
        <v>0</v>
      </c>
      <c r="T16" s="61" t="s">
        <v>1855</v>
      </c>
      <c r="U16" s="61" t="s">
        <v>3941</v>
      </c>
      <c r="V16" s="368" t="s">
        <v>2062</v>
      </c>
      <c r="W16" s="232">
        <v>25</v>
      </c>
      <c r="X16" s="371" t="b">
        <v>0</v>
      </c>
      <c r="Y16" s="232" t="s">
        <v>3743</v>
      </c>
      <c r="Z16" s="232" t="s">
        <v>3866</v>
      </c>
      <c r="AA16" s="232" t="s">
        <v>2063</v>
      </c>
      <c r="AB16" s="371" t="s">
        <v>360</v>
      </c>
      <c r="AC16" s="368" t="str">
        <f ca="1">IF(OR(Tabla_Menu[[#This Row],[Nivel]]="",IFERROR(SEARCH(MID(CELL("nombrearchivo"),FIND(".xlsm]",CELL("nombrearchivo"),1)+6,100),Tabla_Menu[[#This Row],[HOJAS NO MUESTRA]],1),0)&gt;0),"N/A","")</f>
        <v>N/A</v>
      </c>
      <c r="AD16" s="232">
        <f ca="1">IF(Tabla_Menu[[#This Row],[N/A]]="",,COUNTIF(Tabla_Menu[&amp;],Tabla_Menu[[#This Row],[&amp;]]))</f>
        <v>6</v>
      </c>
      <c r="AE16" s="232" t="str">
        <f ca="1">Tabla_Menu[[#This Row],[Nivel]]&amp;Tabla_Menu[[#This Row],[N/A]]</f>
        <v>MENÚ GENERALN/A</v>
      </c>
      <c r="AF16" s="232" t="str" cm="1">
        <f t="array" ref="AF16">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[Alt+z]</v>
      </c>
    </row>
    <row r="17" spans="1:32" outlineLevel="1" x14ac:dyDescent="0.4">
      <c r="A17" s="293" t="s">
        <v>3380</v>
      </c>
      <c r="B17" s="352" t="s">
        <v>359</v>
      </c>
      <c r="C17" s="356" t="str">
        <f>B17&amp;"ª "&amp;IF(Q17&gt;0,Z_OM_08_O,Z_OM_09_O)&amp;":"</f>
        <v>INª Respuesta Incorrecta:</v>
      </c>
      <c r="D17" s="354"/>
      <c r="E17" s="361" t="s">
        <v>3323</v>
      </c>
      <c r="F17" s="353" t="s">
        <v>3323</v>
      </c>
      <c r="G17" s="353" t="s">
        <v>3324</v>
      </c>
      <c r="H17" s="353" t="s">
        <v>3325</v>
      </c>
      <c r="I17" s="353" t="s">
        <v>3326</v>
      </c>
      <c r="J17" s="353" t="s">
        <v>3327</v>
      </c>
      <c r="K17" s="353" t="s">
        <v>3328</v>
      </c>
      <c r="L17" s="353" t="s">
        <v>3329</v>
      </c>
      <c r="M17" s="366" t="s">
        <v>4262</v>
      </c>
      <c r="O17" s="307" t="s">
        <v>3073</v>
      </c>
      <c r="P17" s="299" t="s">
        <v>3008</v>
      </c>
      <c r="Q17" s="302"/>
      <c r="R17" s="299"/>
      <c r="S17" s="368">
        <f>IF(Tabla_Menu[[#This Row],[Nivel]]=T16,0,COUNTIF(Tabla_Menu[Nivel],Tabla_Menu[[#This Row],[Nivel]]))</f>
        <v>0</v>
      </c>
      <c r="T17" s="61" t="s">
        <v>1855</v>
      </c>
      <c r="U17" s="61" t="s">
        <v>4153</v>
      </c>
      <c r="V17" s="368" t="s">
        <v>1700</v>
      </c>
      <c r="W17" s="232">
        <v>19</v>
      </c>
      <c r="X17" s="371" t="b">
        <v>1</v>
      </c>
      <c r="Y17" s="232" t="s">
        <v>3743</v>
      </c>
      <c r="Z17" s="232" t="s">
        <v>3766</v>
      </c>
      <c r="AA17" s="232" t="s">
        <v>1702</v>
      </c>
      <c r="AB17" s="371" t="s">
        <v>360</v>
      </c>
      <c r="AC17" s="368" t="str">
        <f ca="1">IF(OR(Tabla_Menu[[#This Row],[Nivel]]="",IFERROR(SEARCH(MID(CELL("nombrearchivo"),FIND(".xlsm]",CELL("nombrearchivo"),1)+6,100),Tabla_Menu[[#This Row],[HOJAS NO MUESTRA]],1),0)&gt;0),"N/A","")</f>
        <v>N/A</v>
      </c>
      <c r="AD17" s="232">
        <f ca="1">IF(Tabla_Menu[[#This Row],[N/A]]="",,COUNTIF(Tabla_Menu[&amp;],Tabla_Menu[[#This Row],[&amp;]]))</f>
        <v>6</v>
      </c>
      <c r="AE17" s="232" t="str">
        <f ca="1">Tabla_Menu[[#This Row],[Nivel]]&amp;Tabla_Menu[[#This Row],[N/A]]</f>
        <v>MENÚ GENERALN/A</v>
      </c>
      <c r="AF17" s="232" t="str" cm="1">
        <f t="array" ref="AF17">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[Ctrl+c]</v>
      </c>
    </row>
    <row r="18" spans="1:32" x14ac:dyDescent="0.4">
      <c r="A18" s="179" t="s">
        <v>1759</v>
      </c>
      <c r="B18" s="179" t="s">
        <v>63</v>
      </c>
      <c r="C18" s="179" t="s">
        <v>97</v>
      </c>
      <c r="D18" s="363"/>
      <c r="E18" s="362" t="s">
        <v>3316</v>
      </c>
      <c r="F18" s="347" t="s">
        <v>3316</v>
      </c>
      <c r="G18" s="347" t="s">
        <v>3317</v>
      </c>
      <c r="H18" s="347" t="s">
        <v>3319</v>
      </c>
      <c r="I18" s="347" t="s">
        <v>3320</v>
      </c>
      <c r="J18" s="347" t="s">
        <v>3321</v>
      </c>
      <c r="K18" s="347" t="s">
        <v>3322</v>
      </c>
      <c r="L18" s="347" t="s">
        <v>3318</v>
      </c>
      <c r="M18" s="365" t="s">
        <v>4262</v>
      </c>
      <c r="O18" s="306" t="s">
        <v>3088</v>
      </c>
      <c r="P18" s="303" t="s">
        <v>3009</v>
      </c>
      <c r="Q18" s="304"/>
      <c r="R18" s="299"/>
      <c r="S18" s="368">
        <f>IF(Tabla_Menu[[#This Row],[Nivel]]=T17,0,COUNTIF(Tabla_Menu[Nivel],Tabla_Menu[[#This Row],[Nivel]]))</f>
        <v>0</v>
      </c>
      <c r="T18" s="61" t="s">
        <v>1855</v>
      </c>
      <c r="U18" s="61" t="s">
        <v>4154</v>
      </c>
      <c r="V18" s="368" t="s">
        <v>1703</v>
      </c>
      <c r="W18" s="232">
        <v>22</v>
      </c>
      <c r="X18" s="371" t="b">
        <v>0</v>
      </c>
      <c r="Y18" s="232" t="s">
        <v>3743</v>
      </c>
      <c r="Z18" s="232" t="s">
        <v>3767</v>
      </c>
      <c r="AA18" s="232" t="s">
        <v>1705</v>
      </c>
      <c r="AB18" s="371" t="s">
        <v>360</v>
      </c>
      <c r="AC18" s="368" t="str">
        <f ca="1">IF(OR(Tabla_Menu[[#This Row],[Nivel]]="",IFERROR(SEARCH(MID(CELL("nombrearchivo"),FIND(".xlsm]",CELL("nombrearchivo"),1)+6,100),Tabla_Menu[[#This Row],[HOJAS NO MUESTRA]],1),0)&gt;0),"N/A","")</f>
        <v>N/A</v>
      </c>
      <c r="AD18" s="232">
        <f ca="1">IF(Tabla_Menu[[#This Row],[N/A]]="",,COUNTIF(Tabla_Menu[&amp;],Tabla_Menu[[#This Row],[&amp;]]))</f>
        <v>6</v>
      </c>
      <c r="AE18" s="232" t="str">
        <f ca="1">Tabla_Menu[[#This Row],[Nivel]]&amp;Tabla_Menu[[#This Row],[N/A]]</f>
        <v>MENÚ GENERALN/A</v>
      </c>
      <c r="AF18" s="232" t="str" cm="1">
        <f t="array" ref="AF18">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[Ctrl+v]</v>
      </c>
    </row>
    <row r="19" spans="1:32" ht="28.7" outlineLevel="1" x14ac:dyDescent="0.4">
      <c r="A19" s="352" t="s">
        <v>1760</v>
      </c>
      <c r="B19" s="352" t="e">
        <f>IF(P_2_O2&gt;0,IF(P_1_O2&gt;0,B17+1,1),IF(P_1_O2&lt;=0,B17+1,1))</f>
        <v>#VALUE!</v>
      </c>
      <c r="C19" s="352" t="str">
        <f>IFERROR(IF(SEARCH("{*:MC*}",Enun_CL,1)&gt;0,E19,),IFERROR(IF(SEARCH("{*:MULTI*}",Enun_CL,1)&gt;0,E19,),IFERROR(IF(SEARCH("{*:MR*}",Enun_CL,1)&gt;0,E19,),"")))</f>
        <v/>
      </c>
      <c r="D19" s="354"/>
      <c r="E19" s="361" t="s">
        <v>319</v>
      </c>
      <c r="F19" s="353" t="s">
        <v>319</v>
      </c>
      <c r="G19" s="353" t="s">
        <v>935</v>
      </c>
      <c r="H19" s="353" t="s">
        <v>288</v>
      </c>
      <c r="I19" s="353" t="s">
        <v>289</v>
      </c>
      <c r="J19" s="353" t="s">
        <v>290</v>
      </c>
      <c r="K19" s="353" t="s">
        <v>637</v>
      </c>
      <c r="L19" s="353" t="s">
        <v>2135</v>
      </c>
      <c r="M19" s="366" t="s">
        <v>4262</v>
      </c>
      <c r="O19" s="307" t="s">
        <v>3056</v>
      </c>
      <c r="P19" s="299" t="s">
        <v>3010</v>
      </c>
      <c r="Q19" s="302"/>
      <c r="R19" s="299"/>
      <c r="S19" s="368">
        <f>IF(Tabla_Menu[[#This Row],[Nivel]]=T18,0,COUNTIF(Tabla_Menu[Nivel],Tabla_Menu[[#This Row],[Nivel]]))</f>
        <v>4</v>
      </c>
      <c r="T19" s="61" t="s">
        <v>68</v>
      </c>
      <c r="U19" s="61" t="s">
        <v>4255</v>
      </c>
      <c r="V19" s="368" t="s">
        <v>1745</v>
      </c>
      <c r="W19" s="232">
        <v>20</v>
      </c>
      <c r="X19" s="371" t="b">
        <v>0</v>
      </c>
      <c r="Y19" s="232" t="s">
        <v>3744</v>
      </c>
      <c r="Z19" s="232" t="s">
        <v>3768</v>
      </c>
      <c r="AA19" s="232" t="s">
        <v>1748</v>
      </c>
      <c r="AB19" s="371" t="s">
        <v>1749</v>
      </c>
      <c r="AC19" s="368" t="str">
        <f ca="1">IF(OR(Tabla_Menu[[#This Row],[Nivel]]="",IFERROR(SEARCH(MID(CELL("nombrearchivo"),FIND(".xlsm]",CELL("nombrearchivo"),1)+6,100),Tabla_Menu[[#This Row],[HOJAS NO MUESTRA]],1),0)&gt;0),"N/A","")</f>
        <v>N/A</v>
      </c>
      <c r="AD19" s="232">
        <f ca="1">IF(Tabla_Menu[[#This Row],[N/A]]="",,COUNTIF(Tabla_Menu[&amp;],Tabla_Menu[[#This Row],[&amp;]]))</f>
        <v>4</v>
      </c>
      <c r="AE19" s="232" t="str">
        <f ca="1">Tabla_Menu[[#This Row],[Nivel]]&amp;Tabla_Menu[[#This Row],[N/A]]</f>
        <v>MENÚ SUPERIORN/A</v>
      </c>
      <c r="AF19" s="232" t="str" cm="1">
        <f t="array" ref="AF19">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[Alt+Ctrl+f]</v>
      </c>
    </row>
    <row r="20" spans="1:32" outlineLevel="1" x14ac:dyDescent="0.4">
      <c r="A20" s="352" t="s">
        <v>3381</v>
      </c>
      <c r="B20" s="352" t="s">
        <v>63</v>
      </c>
      <c r="C20" s="352" t="s">
        <v>99</v>
      </c>
      <c r="D20" s="354"/>
      <c r="E20" s="361" t="s">
        <v>35</v>
      </c>
      <c r="F20" s="353" t="s">
        <v>35</v>
      </c>
      <c r="G20" s="353" t="s">
        <v>90</v>
      </c>
      <c r="H20" s="353" t="s">
        <v>79</v>
      </c>
      <c r="I20" s="353" t="s">
        <v>35</v>
      </c>
      <c r="J20" s="353" t="s">
        <v>90</v>
      </c>
      <c r="K20" s="353" t="s">
        <v>625</v>
      </c>
      <c r="L20" s="353" t="s">
        <v>2128</v>
      </c>
      <c r="M20" s="366" t="s">
        <v>4262</v>
      </c>
      <c r="O20" s="306" t="s">
        <v>3074</v>
      </c>
      <c r="P20" s="303" t="s">
        <v>3011</v>
      </c>
      <c r="Q20" s="304"/>
      <c r="R20" s="299"/>
      <c r="S20" s="368">
        <f>IF(Tabla_Menu[[#This Row],[Nivel]]=T19,0,COUNTIF(Tabla_Menu[Nivel],Tabla_Menu[[#This Row],[Nivel]]))</f>
        <v>0</v>
      </c>
      <c r="T20" s="61" t="s">
        <v>68</v>
      </c>
      <c r="U20" s="61" t="s">
        <v>4256</v>
      </c>
      <c r="V20" s="368" t="s">
        <v>1750</v>
      </c>
      <c r="W20" s="232">
        <v>3</v>
      </c>
      <c r="X20" s="371" t="b">
        <v>0</v>
      </c>
      <c r="Y20" s="232" t="s">
        <v>3744</v>
      </c>
      <c r="Z20" s="232" t="s">
        <v>3959</v>
      </c>
      <c r="AA20" s="232" t="s">
        <v>1751</v>
      </c>
      <c r="AB20" s="371" t="s">
        <v>1752</v>
      </c>
      <c r="AC20" s="368" t="str">
        <f ca="1">IF(OR(Tabla_Menu[[#This Row],[Nivel]]="",IFERROR(SEARCH(MID(CELL("nombrearchivo"),FIND(".xlsm]",CELL("nombrearchivo"),1)+6,100),Tabla_Menu[[#This Row],[HOJAS NO MUESTRA]],1),0)&gt;0),"N/A","")</f>
        <v>N/A</v>
      </c>
      <c r="AD20" s="232">
        <f ca="1">IF(Tabla_Menu[[#This Row],[N/A]]="",,COUNTIF(Tabla_Menu[&amp;],Tabla_Menu[[#This Row],[&amp;]]))</f>
        <v>4</v>
      </c>
      <c r="AE20" s="232" t="str">
        <f ca="1">Tabla_Menu[[#This Row],[Nivel]]&amp;Tabla_Menu[[#This Row],[N/A]]</f>
        <v>MENÚ SUPERIORN/A</v>
      </c>
      <c r="AF20" s="232" t="str" cm="1">
        <f t="array" ref="AF20">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[Ctrl+h]</v>
      </c>
    </row>
    <row r="21" spans="1:32" outlineLevel="1" x14ac:dyDescent="0.4">
      <c r="A21" s="352" t="s">
        <v>3382</v>
      </c>
      <c r="B21" s="352" t="e">
        <f>IF(P_3_O2&gt;0,IF(P_2_O2&gt;0,B19+1,IF(P_1_O2&gt;0,B17+1,1)),
                             IF(P_2_O2&lt;=0,B19+1,IF(P_1_O2&lt;=0,B17+1,1)))</f>
        <v>#VALUE!</v>
      </c>
      <c r="C21" s="352" t="e">
        <f>B21&amp;"ª "&amp;IF(Q21&gt;0,Z_OM_08_O,Z_OM_09_O)&amp;":"</f>
        <v>#VALUE!</v>
      </c>
      <c r="D21" s="354"/>
      <c r="E21" s="361" t="s">
        <v>33</v>
      </c>
      <c r="F21" s="353" t="s">
        <v>33</v>
      </c>
      <c r="G21" s="353" t="s">
        <v>71</v>
      </c>
      <c r="H21" s="353" t="s">
        <v>80</v>
      </c>
      <c r="I21" s="353" t="s">
        <v>588</v>
      </c>
      <c r="J21" s="353" t="s">
        <v>91</v>
      </c>
      <c r="K21" s="353" t="s">
        <v>626</v>
      </c>
      <c r="L21" s="353" t="s">
        <v>2136</v>
      </c>
      <c r="M21" s="366" t="s">
        <v>4262</v>
      </c>
      <c r="O21" s="307" t="s">
        <v>3062</v>
      </c>
      <c r="P21" s="299" t="s">
        <v>3012</v>
      </c>
      <c r="Q21" s="302"/>
      <c r="R21" s="299"/>
      <c r="S21" s="368">
        <f>IF(Tabla_Menu[[#This Row],[Nivel]]=T20,0,COUNTIF(Tabla_Menu[Nivel],Tabla_Menu[[#This Row],[Nivel]]))</f>
        <v>0</v>
      </c>
      <c r="T21" s="61" t="s">
        <v>68</v>
      </c>
      <c r="U21" s="61" t="s">
        <v>4257</v>
      </c>
      <c r="V21" s="368" t="s">
        <v>1753</v>
      </c>
      <c r="W21" s="232">
        <v>47</v>
      </c>
      <c r="X21" s="371" t="b">
        <v>0</v>
      </c>
      <c r="Y21" s="232" t="s">
        <v>3744</v>
      </c>
      <c r="Z21" s="232" t="s">
        <v>3769</v>
      </c>
      <c r="AA21" s="232" t="s">
        <v>1755</v>
      </c>
      <c r="AB21" s="371" t="s">
        <v>1752</v>
      </c>
      <c r="AC21" s="368" t="str">
        <f ca="1">IF(OR(Tabla_Menu[[#This Row],[Nivel]]="",IFERROR(SEARCH(MID(CELL("nombrearchivo"),FIND(".xlsm]",CELL("nombrearchivo"),1)+6,100),Tabla_Menu[[#This Row],[HOJAS NO MUESTRA]],1),0)&gt;0),"N/A","")</f>
        <v>N/A</v>
      </c>
      <c r="AD21" s="232">
        <f ca="1">IF(Tabla_Menu[[#This Row],[N/A]]="",,COUNTIF(Tabla_Menu[&amp;],Tabla_Menu[[#This Row],[&amp;]]))</f>
        <v>4</v>
      </c>
      <c r="AE21" s="232" t="str">
        <f ca="1">Tabla_Menu[[#This Row],[Nivel]]&amp;Tabla_Menu[[#This Row],[N/A]]</f>
        <v>MENÚ SUPERIORN/A</v>
      </c>
      <c r="AF21" s="232" t="str" cm="1">
        <f t="array" ref="AF21">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[Ctrl+k]</v>
      </c>
    </row>
    <row r="22" spans="1:32" outlineLevel="1" x14ac:dyDescent="0.4">
      <c r="A22" s="352" t="s">
        <v>3384</v>
      </c>
      <c r="B22" s="352" t="s">
        <v>63</v>
      </c>
      <c r="C22" s="352" t="s">
        <v>101</v>
      </c>
      <c r="D22" s="354"/>
      <c r="E22" s="361" t="s">
        <v>34</v>
      </c>
      <c r="F22" s="353" t="s">
        <v>34</v>
      </c>
      <c r="G22" s="353" t="s">
        <v>72</v>
      </c>
      <c r="H22" s="353" t="s">
        <v>81</v>
      </c>
      <c r="I22" s="353" t="s">
        <v>84</v>
      </c>
      <c r="J22" s="353" t="s">
        <v>92</v>
      </c>
      <c r="K22" s="353" t="s">
        <v>627</v>
      </c>
      <c r="L22" s="353" t="s">
        <v>2137</v>
      </c>
      <c r="M22" s="366" t="s">
        <v>4262</v>
      </c>
      <c r="O22" s="306" t="s">
        <v>3060</v>
      </c>
      <c r="P22" s="303" t="s">
        <v>3013</v>
      </c>
      <c r="Q22" s="304"/>
      <c r="R22" s="299"/>
      <c r="S22" s="368">
        <f>IF(Tabla_Menu[[#This Row],[Nivel]]=T21,0,COUNTIF(Tabla_Menu[Nivel],Tabla_Menu[[#This Row],[Nivel]]))</f>
        <v>0</v>
      </c>
      <c r="T22" s="61" t="s">
        <v>68</v>
      </c>
      <c r="U22" s="61" t="s">
        <v>4258</v>
      </c>
      <c r="V22" s="368" t="s">
        <v>1756</v>
      </c>
      <c r="W22" s="232">
        <v>26</v>
      </c>
      <c r="X22" s="371" t="b">
        <v>0</v>
      </c>
      <c r="Y22" s="232" t="s">
        <v>3744</v>
      </c>
      <c r="Z22" s="232" t="s">
        <v>3750</v>
      </c>
      <c r="AA22" s="232" t="s">
        <v>1757</v>
      </c>
      <c r="AB22" s="371" t="s">
        <v>1749</v>
      </c>
      <c r="AC22" s="368" t="str">
        <f ca="1">IF(OR(Tabla_Menu[[#This Row],[Nivel]]="",IFERROR(SEARCH(MID(CELL("nombrearchivo"),FIND(".xlsm]",CELL("nombrearchivo"),1)+6,100),Tabla_Menu[[#This Row],[HOJAS NO MUESTRA]],1),0)&gt;0),"N/A","")</f>
        <v>N/A</v>
      </c>
      <c r="AD22" s="232">
        <f ca="1">IF(Tabla_Menu[[#This Row],[N/A]]="",,COUNTIF(Tabla_Menu[&amp;],Tabla_Menu[[#This Row],[&amp;]]))</f>
        <v>4</v>
      </c>
      <c r="AE22" s="232" t="str">
        <f ca="1">Tabla_Menu[[#This Row],[Nivel]]&amp;Tabla_Menu[[#This Row],[N/A]]</f>
        <v>MENÚ SUPERIORN/A</v>
      </c>
      <c r="AF22" s="232" t="str" cm="1">
        <f t="array" ref="AF22">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[Ctrl+w]</v>
      </c>
    </row>
    <row r="23" spans="1:32" outlineLevel="1" x14ac:dyDescent="0.4">
      <c r="A23" s="352" t="s">
        <v>3385</v>
      </c>
      <c r="B23" s="352" t="e">
        <f>IF(P_4_O2&gt;0,IF(P_3_O2&gt;0,B21+1,IF(P_2_O2&gt;0,B19+1,IF(P_1_O2&gt;0,B17+1,1))),
IF(P_3_O2&lt;=0,B21+1,IF(P_2_O2&lt;=0,B19+1,IF(P_1_O2&lt;=0,B17+1,1))))</f>
        <v>#VALUE!</v>
      </c>
      <c r="C23" s="352" t="str">
        <f>IFERROR(IF(SEARCH("{*:SA*}",Enun_CL,1)&gt;0,E23,),IFERROR(IF(SEARCH("{*:MW*}",Enun_CL,1)&gt;0,E23,),IFERROR(IF(SEARCH("{*:SHORTANSWER*}",Enun_CL,1)&gt;0,E23,),"")))</f>
        <v/>
      </c>
      <c r="D23" s="354"/>
      <c r="E23" s="361" t="s">
        <v>69</v>
      </c>
      <c r="F23" s="353" t="s">
        <v>69</v>
      </c>
      <c r="G23" s="353" t="s">
        <v>73</v>
      </c>
      <c r="H23" s="353" t="s">
        <v>937</v>
      </c>
      <c r="I23" s="353" t="s">
        <v>85</v>
      </c>
      <c r="J23" s="353" t="s">
        <v>291</v>
      </c>
      <c r="K23" s="353" t="s">
        <v>628</v>
      </c>
      <c r="L23" s="353" t="s">
        <v>2138</v>
      </c>
      <c r="M23" s="366" t="s">
        <v>4262</v>
      </c>
      <c r="O23" s="307" t="s">
        <v>3075</v>
      </c>
      <c r="P23" s="299" t="s">
        <v>3014</v>
      </c>
      <c r="Q23" s="302"/>
      <c r="R23" s="299"/>
      <c r="S23" s="368">
        <f>IF(Tabla_Menu[[#This Row],[Nivel]]=T22,0,COUNTIF(Tabla_Menu[Nivel],Tabla_Menu[[#This Row],[Nivel]]))</f>
        <v>4</v>
      </c>
      <c r="T23" s="61" t="s">
        <v>3316</v>
      </c>
      <c r="U23" s="61" t="s">
        <v>4270</v>
      </c>
      <c r="V23" s="368" t="s">
        <v>1758</v>
      </c>
      <c r="W23" s="232">
        <v>82</v>
      </c>
      <c r="X23" s="371" t="b">
        <v>0</v>
      </c>
      <c r="Y23" s="232" t="s">
        <v>3745</v>
      </c>
      <c r="Z23" s="232" t="s">
        <v>3770</v>
      </c>
      <c r="AA23" s="232" t="s">
        <v>1761</v>
      </c>
      <c r="AB23" s="371" t="s">
        <v>1699</v>
      </c>
      <c r="AC23" s="368" t="str">
        <f ca="1">IF(OR(Tabla_Menu[[#This Row],[Nivel]]="",IFERROR(SEARCH(MID(CELL("nombrearchivo"),FIND(".xlsm]",CELL("nombrearchivo"),1)+6,100),Tabla_Menu[[#This Row],[HOJAS NO MUESTRA]],1),0)&gt;0),"N/A","")</f>
        <v>N/A</v>
      </c>
      <c r="AD23" s="232">
        <f ca="1">IF(Tabla_Menu[[#This Row],[N/A]]="",,COUNTIF(Tabla_Menu[&amp;],Tabla_Menu[[#This Row],[&amp;]]))</f>
        <v>4</v>
      </c>
      <c r="AE23" s="232" t="str">
        <f ca="1">Tabla_Menu[[#This Row],[Nivel]]&amp;Tabla_Menu[[#This Row],[N/A]]</f>
        <v>MENÚ ESPECIALN/A</v>
      </c>
      <c r="AF23" s="232" t="str" cm="1">
        <f t="array" ref="AF23">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[Ctrl+May+C]</v>
      </c>
    </row>
    <row r="24" spans="1:32" outlineLevel="1" x14ac:dyDescent="0.4">
      <c r="A24" s="352" t="s">
        <v>3386</v>
      </c>
      <c r="B24" s="352" t="s">
        <v>63</v>
      </c>
      <c r="C24" s="352" t="s">
        <v>103</v>
      </c>
      <c r="D24" s="354"/>
      <c r="E24" s="361" t="s">
        <v>32</v>
      </c>
      <c r="F24" s="353" t="s">
        <v>32</v>
      </c>
      <c r="G24" s="353" t="s">
        <v>74</v>
      </c>
      <c r="H24" s="353" t="s">
        <v>938</v>
      </c>
      <c r="I24" s="353" t="s">
        <v>32</v>
      </c>
      <c r="J24" s="353" t="s">
        <v>93</v>
      </c>
      <c r="K24" s="353" t="s">
        <v>629</v>
      </c>
      <c r="L24" s="353" t="s">
        <v>2139</v>
      </c>
      <c r="M24" s="366" t="s">
        <v>4262</v>
      </c>
      <c r="O24" s="306" t="s">
        <v>3087</v>
      </c>
      <c r="P24" s="303" t="s">
        <v>3015</v>
      </c>
      <c r="Q24" s="304"/>
      <c r="R24" s="299"/>
      <c r="S24" s="368">
        <f>IF(Tabla_Menu[[#This Row],[Nivel]]=T23,0,COUNTIF(Tabla_Menu[Nivel],Tabla_Menu[[#This Row],[Nivel]]))</f>
        <v>0</v>
      </c>
      <c r="T24" s="61" t="s">
        <v>3316</v>
      </c>
      <c r="U24" s="61" t="s">
        <v>4253</v>
      </c>
      <c r="V24" s="368" t="s">
        <v>1763</v>
      </c>
      <c r="W24" s="232">
        <v>94</v>
      </c>
      <c r="X24" s="371" t="b">
        <v>0</v>
      </c>
      <c r="Y24" s="232" t="s">
        <v>3745</v>
      </c>
      <c r="Z24" s="232" t="s">
        <v>3771</v>
      </c>
      <c r="AA24" s="232" t="s">
        <v>1765</v>
      </c>
      <c r="AB24" s="371" t="s">
        <v>1699</v>
      </c>
      <c r="AC24" s="368" t="str">
        <f ca="1">IF(OR(Tabla_Menu[[#This Row],[Nivel]]="",IFERROR(SEARCH(MID(CELL("nombrearchivo"),FIND(".xlsm]",CELL("nombrearchivo"),1)+6,100),Tabla_Menu[[#This Row],[HOJAS NO MUESTRA]],1),0)&gt;0),"N/A","")</f>
        <v>N/A</v>
      </c>
      <c r="AD24" s="232">
        <f ca="1">IF(Tabla_Menu[[#This Row],[N/A]]="",,COUNTIF(Tabla_Menu[&amp;],Tabla_Menu[[#This Row],[&amp;]]))</f>
        <v>4</v>
      </c>
      <c r="AE24" s="232" t="str">
        <f ca="1">Tabla_Menu[[#This Row],[Nivel]]&amp;Tabla_Menu[[#This Row],[N/A]]</f>
        <v>MENÚ ESPECIALN/A</v>
      </c>
      <c r="AF24" s="232" t="str" cm="1">
        <f t="array" ref="AF24">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[Ctrl+o]</v>
      </c>
    </row>
    <row r="25" spans="1:32" outlineLevel="1" x14ac:dyDescent="0.4">
      <c r="A25" s="352" t="s">
        <v>3387</v>
      </c>
      <c r="B25" s="352" t="e">
        <f>IF(P_5_O2&gt;0,IF(P_4_O2&gt;0,B23+1,IF(P_3_O2&gt;0,B21+1,IF(P_2_O2&gt;0,B19+1,IF(P_1_O2&gt;0,B17+1,1)))),
                             IF(P_4_O2&lt;=0,B23+1,IF(P_3_O2&lt;=0,B21+1,IF(P_2_O2&lt;=0,B19+1,IF(P_1_O2&lt;=0,B17+1,1)))))</f>
        <v>#VALUE!</v>
      </c>
      <c r="C25" s="352" t="e">
        <f>B25&amp;"ª "&amp;IF(Q25&gt;0,Z_OM_08_O,Z_OM_09_O)&amp;":"</f>
        <v>#VALUE!</v>
      </c>
      <c r="D25" s="354"/>
      <c r="E25" s="361" t="s">
        <v>76</v>
      </c>
      <c r="F25" s="353" t="s">
        <v>76</v>
      </c>
      <c r="G25" s="353" t="s">
        <v>78</v>
      </c>
      <c r="H25" s="353" t="s">
        <v>939</v>
      </c>
      <c r="I25" s="353" t="s">
        <v>86</v>
      </c>
      <c r="J25" s="353" t="s">
        <v>78</v>
      </c>
      <c r="K25" s="353" t="s">
        <v>630</v>
      </c>
      <c r="L25" s="353" t="s">
        <v>2140</v>
      </c>
      <c r="M25" s="366" t="s">
        <v>4262</v>
      </c>
      <c r="O25" s="307" t="s">
        <v>3061</v>
      </c>
      <c r="P25" s="299" t="s">
        <v>3016</v>
      </c>
      <c r="Q25" s="302"/>
      <c r="R25" s="299"/>
      <c r="S25" s="368">
        <f>IF(Tabla_Menu[[#This Row],[Nivel]]=T24,0,COUNTIF(Tabla_Menu[Nivel],Tabla_Menu[[#This Row],[Nivel]]))</f>
        <v>0</v>
      </c>
      <c r="T25" s="61" t="s">
        <v>3316</v>
      </c>
      <c r="U25" s="61" t="s">
        <v>4259</v>
      </c>
      <c r="V25" s="368" t="s">
        <v>1766</v>
      </c>
      <c r="W25" s="232">
        <v>218</v>
      </c>
      <c r="X25" s="371" t="b">
        <v>1</v>
      </c>
      <c r="Y25" s="232" t="s">
        <v>3745</v>
      </c>
      <c r="Z25" s="232" t="s">
        <v>3772</v>
      </c>
      <c r="AA25" s="232" t="s">
        <v>1768</v>
      </c>
      <c r="AB25" s="371" t="s">
        <v>1699</v>
      </c>
      <c r="AC25" s="368" t="str">
        <f ca="1">IF(OR(Tabla_Menu[[#This Row],[Nivel]]="",IFERROR(SEARCH(MID(CELL("nombrearchivo"),FIND(".xlsm]",CELL("nombrearchivo"),1)+6,100),Tabla_Menu[[#This Row],[HOJAS NO MUESTRA]],1),0)&gt;0),"N/A","")</f>
        <v>N/A</v>
      </c>
      <c r="AD25" s="232">
        <f ca="1">IF(Tabla_Menu[[#This Row],[N/A]]="",,COUNTIF(Tabla_Menu[&amp;],Tabla_Menu[[#This Row],[&amp;]]))</f>
        <v>4</v>
      </c>
      <c r="AE25" s="232" t="str">
        <f ca="1">Tabla_Menu[[#This Row],[Nivel]]&amp;Tabla_Menu[[#This Row],[N/A]]</f>
        <v>MENÚ ESPECIALN/A</v>
      </c>
      <c r="AF25" s="232" t="str" cm="1">
        <f t="array" ref="AF25">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[Ctrl+i]</v>
      </c>
    </row>
    <row r="26" spans="1:32" outlineLevel="1" x14ac:dyDescent="0.4">
      <c r="A26" s="352" t="s">
        <v>3388</v>
      </c>
      <c r="B26" s="352" t="s">
        <v>63</v>
      </c>
      <c r="C26" s="352" t="s">
        <v>105</v>
      </c>
      <c r="D26" s="354"/>
      <c r="E26" s="361" t="s">
        <v>77</v>
      </c>
      <c r="F26" s="353" t="s">
        <v>77</v>
      </c>
      <c r="G26" s="353" t="s">
        <v>631</v>
      </c>
      <c r="H26" s="353" t="s">
        <v>82</v>
      </c>
      <c r="I26" s="353" t="s">
        <v>87</v>
      </c>
      <c r="J26" s="353" t="s">
        <v>94</v>
      </c>
      <c r="K26" s="353" t="s">
        <v>631</v>
      </c>
      <c r="L26" s="353" t="s">
        <v>2141</v>
      </c>
      <c r="M26" s="366" t="s">
        <v>4262</v>
      </c>
      <c r="O26" s="306" t="s">
        <v>3076</v>
      </c>
      <c r="P26" s="303" t="s">
        <v>3017</v>
      </c>
      <c r="Q26" s="304"/>
      <c r="R26" s="299"/>
      <c r="S26" s="368">
        <f>IF(Tabla_Menu[[#This Row],[Nivel]]=T25,0,COUNTIF(Tabla_Menu[Nivel],Tabla_Menu[[#This Row],[Nivel]]))</f>
        <v>0</v>
      </c>
      <c r="T26" s="61" t="s">
        <v>3316</v>
      </c>
      <c r="U26" s="61" t="s">
        <v>4260</v>
      </c>
      <c r="V26" s="368" t="s">
        <v>3288</v>
      </c>
      <c r="W26" s="232">
        <v>8</v>
      </c>
      <c r="X26" s="371" t="b">
        <v>0</v>
      </c>
      <c r="Y26" s="232" t="s">
        <v>3745</v>
      </c>
      <c r="Z26" s="232" t="s">
        <v>3773</v>
      </c>
      <c r="AA26" s="232" t="s">
        <v>1762</v>
      </c>
      <c r="AB26" s="371" t="s">
        <v>1699</v>
      </c>
      <c r="AC26" s="368" t="str">
        <f ca="1">IF(OR(Tabla_Menu[[#This Row],[Nivel]]="",IFERROR(SEARCH(MID(CELL("nombrearchivo"),FIND(".xlsm]",CELL("nombrearchivo"),1)+6,100),Tabla_Menu[[#This Row],[HOJAS NO MUESTRA]],1),0)&gt;0),"N/A","")</f>
        <v>N/A</v>
      </c>
      <c r="AD26" s="232">
        <f ca="1">IF(Tabla_Menu[[#This Row],[N/A]]="",,COUNTIF(Tabla_Menu[&amp;],Tabla_Menu[[#This Row],[&amp;]]))</f>
        <v>4</v>
      </c>
      <c r="AE26" s="232" t="str">
        <f ca="1">Tabla_Menu[[#This Row],[Nivel]]&amp;Tabla_Menu[[#This Row],[N/A]]</f>
        <v>MENÚ ESPECIALN/A</v>
      </c>
      <c r="AF26" s="232" t="str" cm="1">
        <f t="array" ref="AF26">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[Ctrl+t]</v>
      </c>
    </row>
    <row r="27" spans="1:32" outlineLevel="1" x14ac:dyDescent="0.4">
      <c r="A27" s="352" t="s">
        <v>3389</v>
      </c>
      <c r="B27" s="352" t="e">
        <f>IF(P_6_O2&gt;0,IF(P_5_O2&gt;0,B25+1,IF(P_4_O2&gt;0,B23+1,IF(P_3_O2&gt;0,B21+1,IF(P_2_O2&gt;0,B19+1,IF(P_1_O2&gt;0,B17+1,1))))),
                             IF(P_5_O2&lt;=0,B25+1,IF(P_4_O2&lt;=0,B23+1,IF(P_3_O2&lt;=0,B21+1,IF(P_2_O2&gt;0,B19+1,IF(P_1_O2&gt;0,B17+1,1))))))</f>
        <v>#VALUE!</v>
      </c>
      <c r="C27" s="352" t="str">
        <f>IFERROR(IF(SEARCH("{*:NM*}",Enun_CL,1)&gt;0,E27,),IFERROR(IF(SEARCH("{*:NUMERICAL*}",Enun_CL,1)&gt;0,E27,),""))</f>
        <v/>
      </c>
      <c r="D27" s="354"/>
      <c r="E27" s="361" t="s">
        <v>594</v>
      </c>
      <c r="F27" s="353" t="s">
        <v>594</v>
      </c>
      <c r="G27" s="353" t="s">
        <v>597</v>
      </c>
      <c r="H27" s="353" t="s">
        <v>940</v>
      </c>
      <c r="I27" s="353" t="s">
        <v>601</v>
      </c>
      <c r="J27" s="353" t="s">
        <v>603</v>
      </c>
      <c r="K27" s="353" t="s">
        <v>632</v>
      </c>
      <c r="L27" s="353" t="s">
        <v>2142</v>
      </c>
      <c r="M27" s="366" t="s">
        <v>4262</v>
      </c>
      <c r="O27" s="307" t="s">
        <v>3086</v>
      </c>
      <c r="P27" s="299" t="s">
        <v>3018</v>
      </c>
      <c r="Q27" s="302"/>
      <c r="R27" s="299"/>
      <c r="S27" s="368">
        <f>IF(Tabla_Menu[[#This Row],[Nivel]]=T26,0,COUNTIF(Tabla_Menu[Nivel],Tabla_Menu[[#This Row],[Nivel]]))</f>
        <v>4</v>
      </c>
      <c r="T27" s="61" t="s">
        <v>45</v>
      </c>
      <c r="U27" s="61" t="s">
        <v>4254</v>
      </c>
      <c r="V27" s="368" t="s">
        <v>1769</v>
      </c>
      <c r="W27" s="232">
        <v>49</v>
      </c>
      <c r="X27" s="371" t="b">
        <v>1</v>
      </c>
      <c r="Y27" s="232" t="s">
        <v>3746</v>
      </c>
      <c r="Z27" s="232" t="s">
        <v>3746</v>
      </c>
      <c r="AA27" s="232" t="s">
        <v>1771</v>
      </c>
      <c r="AB27" s="371" t="s">
        <v>1722</v>
      </c>
      <c r="AC27" s="368" t="str">
        <f ca="1">IF(OR(Tabla_Menu[[#This Row],[Nivel]]="",IFERROR(SEARCH(MID(CELL("nombrearchivo"),FIND(".xlsm]",CELL("nombrearchivo"),1)+6,100),Tabla_Menu[[#This Row],[HOJAS NO MUESTRA]],1),0)&gt;0),"N/A","")</f>
        <v>N/A</v>
      </c>
      <c r="AD27" s="232">
        <f ca="1">IF(Tabla_Menu[[#This Row],[N/A]]="",,COUNTIF(Tabla_Menu[&amp;],Tabla_Menu[[#This Row],[&amp;]]))</f>
        <v>4</v>
      </c>
      <c r="AE27" s="232" t="str">
        <f ca="1">Tabla_Menu[[#This Row],[Nivel]]&amp;Tabla_Menu[[#This Row],[N/A]]</f>
        <v>USAR DATOS VARIABLESN/A</v>
      </c>
      <c r="AF27" s="232" t="str" cm="1">
        <f t="array" ref="AF27">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[Ctrl+j]</v>
      </c>
    </row>
    <row r="28" spans="1:32" outlineLevel="1" x14ac:dyDescent="0.4">
      <c r="A28" s="352" t="s">
        <v>3390</v>
      </c>
      <c r="B28" s="352" t="s">
        <v>63</v>
      </c>
      <c r="C28" s="352" t="s">
        <v>107</v>
      </c>
      <c r="D28" s="354"/>
      <c r="E28" s="361" t="s">
        <v>595</v>
      </c>
      <c r="F28" s="353" t="s">
        <v>595</v>
      </c>
      <c r="G28" s="353" t="s">
        <v>598</v>
      </c>
      <c r="H28" s="353" t="s">
        <v>941</v>
      </c>
      <c r="I28" s="353" t="s">
        <v>595</v>
      </c>
      <c r="J28" s="353" t="s">
        <v>604</v>
      </c>
      <c r="K28" s="353" t="s">
        <v>633</v>
      </c>
      <c r="L28" s="353" t="s">
        <v>2143</v>
      </c>
      <c r="M28" s="366" t="s">
        <v>4262</v>
      </c>
      <c r="O28" s="306" t="s">
        <v>3063</v>
      </c>
      <c r="P28" s="303" t="s">
        <v>3019</v>
      </c>
      <c r="Q28" s="304"/>
      <c r="R28" s="299"/>
      <c r="S28" s="368">
        <f>IF(Tabla_Menu[[#This Row],[Nivel]]=T27,0,COUNTIF(Tabla_Menu[Nivel],Tabla_Menu[[#This Row],[Nivel]]))</f>
        <v>0</v>
      </c>
      <c r="T28" s="61" t="s">
        <v>45</v>
      </c>
      <c r="U28" s="61" t="s">
        <v>4271</v>
      </c>
      <c r="V28" s="368" t="s">
        <v>3315</v>
      </c>
      <c r="W28" s="232">
        <v>1087</v>
      </c>
      <c r="X28" s="371" t="b">
        <v>0</v>
      </c>
      <c r="Y28" s="232" t="s">
        <v>3746</v>
      </c>
      <c r="Z28" s="232" t="s">
        <v>3774</v>
      </c>
      <c r="AA28" s="232" t="s">
        <v>1774</v>
      </c>
      <c r="AB28" s="371" t="s">
        <v>1722</v>
      </c>
      <c r="AC28" s="368" t="str">
        <f ca="1">IF(OR(Tabla_Menu[[#This Row],[Nivel]]="",IFERROR(SEARCH(MID(CELL("nombrearchivo"),FIND(".xlsm]",CELL("nombrearchivo"),1)+6,100),Tabla_Menu[[#This Row],[HOJAS NO MUESTRA]],1),0)&gt;0),"N/A","")</f>
        <v>N/A</v>
      </c>
      <c r="AD28" s="232">
        <f ca="1">IF(Tabla_Menu[[#This Row],[N/A]]="",,COUNTIF(Tabla_Menu[&amp;],Tabla_Menu[[#This Row],[&amp;]]))</f>
        <v>4</v>
      </c>
      <c r="AE28" s="232" t="str">
        <f ca="1">Tabla_Menu[[#This Row],[Nivel]]&amp;Tabla_Menu[[#This Row],[N/A]]</f>
        <v>USAR DATOS VARIABLESN/A</v>
      </c>
      <c r="AF28" s="232" t="str" cm="1">
        <f t="array" ref="AF28">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[Ctrl+May+Y]</v>
      </c>
    </row>
    <row r="29" spans="1:32" outlineLevel="1" x14ac:dyDescent="0.4">
      <c r="A29" s="352" t="s">
        <v>1764</v>
      </c>
      <c r="B29" s="352" t="s">
        <v>63</v>
      </c>
      <c r="C29" s="352" t="s">
        <v>108</v>
      </c>
      <c r="D29" s="354"/>
      <c r="E29" s="361" t="s">
        <v>596</v>
      </c>
      <c r="F29" s="353" t="s">
        <v>596</v>
      </c>
      <c r="G29" s="353" t="s">
        <v>599</v>
      </c>
      <c r="H29" s="353" t="s">
        <v>600</v>
      </c>
      <c r="I29" s="353" t="s">
        <v>602</v>
      </c>
      <c r="J29" s="353" t="s">
        <v>605</v>
      </c>
      <c r="K29" s="353" t="s">
        <v>634</v>
      </c>
      <c r="L29" s="353">
        <f>ROUND(SUMIF(Q17:Q27,"&gt;0"),2)</f>
        <v>0</v>
      </c>
      <c r="M29" s="366" t="s">
        <v>4262</v>
      </c>
      <c r="O29" s="307" t="s">
        <v>3077</v>
      </c>
      <c r="P29" s="299" t="s">
        <v>3020</v>
      </c>
      <c r="Q29" s="302"/>
      <c r="R29" s="299"/>
      <c r="S29" s="368">
        <f>IF(Tabla_Menu[[#This Row],[Nivel]]=T28,0,COUNTIF(Tabla_Menu[Nivel],Tabla_Menu[[#This Row],[Nivel]]))</f>
        <v>0</v>
      </c>
      <c r="T29" s="61" t="s">
        <v>45</v>
      </c>
      <c r="U29" s="61" t="s">
        <v>4271</v>
      </c>
      <c r="V29" s="368" t="s">
        <v>3315</v>
      </c>
      <c r="W29" s="232">
        <f>IFERROR(MAX(0,COUNTA(H17:O27)-N29),"")</f>
        <v>77</v>
      </c>
      <c r="X29" s="371" t="b">
        <v>0</v>
      </c>
      <c r="Y29" s="232" t="s">
        <v>3746</v>
      </c>
      <c r="Z29" s="232" t="s">
        <v>3774</v>
      </c>
      <c r="AA29" s="232" t="s">
        <v>1774</v>
      </c>
      <c r="AB29" s="371" t="s">
        <v>1722</v>
      </c>
      <c r="AC29" s="368" t="str">
        <f ca="1">IF(OR(Tabla_Menu[[#This Row],[Nivel]]="",IFERROR(SEARCH(MID(CELL("nombrearchivo"),FIND(".xlsm]",CELL("nombrearchivo"),1)+6,100),Tabla_Menu[[#This Row],[HOJAS NO MUESTRA]],1),0)&gt;0),"N/A","")</f>
        <v>N/A</v>
      </c>
      <c r="AD29" s="232">
        <f ca="1">IF(Tabla_Menu[[#This Row],[N/A]]="",,COUNTIF(Tabla_Menu[&amp;],Tabla_Menu[[#This Row],[&amp;]]))</f>
        <v>4</v>
      </c>
      <c r="AE29" s="232" t="str">
        <f ca="1">Tabla_Menu[[#This Row],[Nivel]]&amp;Tabla_Menu[[#This Row],[N/A]]</f>
        <v>USAR DATOS VARIABLESN/A</v>
      </c>
      <c r="AF29" s="232" t="str" cm="1">
        <f t="array" ref="AF29">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[Ctrl+May+Y]</v>
      </c>
    </row>
    <row r="30" spans="1:32" ht="28.7" outlineLevel="1" x14ac:dyDescent="0.4">
      <c r="A30" s="293" t="s">
        <v>3287</v>
      </c>
      <c r="B30" s="352" t="s">
        <v>63</v>
      </c>
      <c r="C30" s="352" t="s">
        <v>3286</v>
      </c>
      <c r="D30" s="354"/>
      <c r="E30" s="361" t="s">
        <v>3289</v>
      </c>
      <c r="F30" s="353" t="s">
        <v>3289</v>
      </c>
      <c r="G30" s="353" t="s">
        <v>3290</v>
      </c>
      <c r="H30" s="353" t="s">
        <v>3291</v>
      </c>
      <c r="I30" s="353" t="s">
        <v>3292</v>
      </c>
      <c r="J30" s="353" t="s">
        <v>3293</v>
      </c>
      <c r="K30" s="353" t="s">
        <v>3294</v>
      </c>
      <c r="L30" s="353" t="s">
        <v>3285</v>
      </c>
      <c r="M30" s="366" t="s">
        <v>4262</v>
      </c>
      <c r="O30" s="306" t="s">
        <v>3085</v>
      </c>
      <c r="P30" s="303" t="s">
        <v>3021</v>
      </c>
      <c r="Q30" s="304"/>
      <c r="R30" s="299"/>
      <c r="S30" s="368">
        <f>IF(Tabla_Menu[[#This Row],[Nivel]]=T29,0,COUNTIF(Tabla_Menu[Nivel],Tabla_Menu[[#This Row],[Nivel]]))</f>
        <v>0</v>
      </c>
      <c r="T30" s="61" t="s">
        <v>45</v>
      </c>
      <c r="U30" s="61" t="s">
        <v>4155</v>
      </c>
      <c r="V30" s="368" t="s">
        <v>1775</v>
      </c>
      <c r="W30" s="232">
        <v>20</v>
      </c>
      <c r="X30" s="371" t="b">
        <v>0</v>
      </c>
      <c r="Y30" s="232" t="s">
        <v>3746</v>
      </c>
      <c r="Z30" s="232" t="s">
        <v>3775</v>
      </c>
      <c r="AA30" s="232" t="s">
        <v>1777</v>
      </c>
      <c r="AB30" s="371" t="s">
        <v>1722</v>
      </c>
      <c r="AC30" s="368" t="str">
        <f ca="1">IF(OR(Tabla_Menu[[#This Row],[Nivel]]="",IFERROR(SEARCH(MID(CELL("nombrearchivo"),FIND(".xlsm]",CELL("nombrearchivo"),1)+6,100),Tabla_Menu[[#This Row],[HOJAS NO MUESTRA]],1),0)&gt;0),"N/A","")</f>
        <v>N/A</v>
      </c>
      <c r="AD30" s="232">
        <f ca="1">IF(Tabla_Menu[[#This Row],[N/A]]="",,COUNTIF(Tabla_Menu[&amp;],Tabla_Menu[[#This Row],[&amp;]]))</f>
        <v>4</v>
      </c>
      <c r="AE30" s="232" t="str">
        <f ca="1">Tabla_Menu[[#This Row],[Nivel]]&amp;Tabla_Menu[[#This Row],[N/A]]</f>
        <v>USAR DATOS VARIABLESN/A</v>
      </c>
      <c r="AF30" s="232" t="str" cm="1">
        <f t="array" ref="AF30">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[Alt+Ctrl+v]</v>
      </c>
    </row>
    <row r="31" spans="1:32" ht="28.7" outlineLevel="1" x14ac:dyDescent="0.4">
      <c r="A31" s="352" t="s">
        <v>1767</v>
      </c>
      <c r="B31" s="352" t="s">
        <v>63</v>
      </c>
      <c r="C31" s="352" t="s">
        <v>109</v>
      </c>
      <c r="D31" s="354"/>
      <c r="E31" s="361" t="s">
        <v>3296</v>
      </c>
      <c r="F31" s="353" t="s">
        <v>3296</v>
      </c>
      <c r="G31" s="353" t="s">
        <v>3297</v>
      </c>
      <c r="H31" s="353" t="s">
        <v>3298</v>
      </c>
      <c r="I31" s="353" t="s">
        <v>3299</v>
      </c>
      <c r="J31" s="353" t="s">
        <v>3300</v>
      </c>
      <c r="K31" s="353" t="s">
        <v>3295</v>
      </c>
      <c r="L31" s="353" t="s">
        <v>2144</v>
      </c>
      <c r="M31" s="366" t="s">
        <v>4262</v>
      </c>
      <c r="O31" s="307" t="s">
        <v>3065</v>
      </c>
      <c r="P31" s="299" t="s">
        <v>3022</v>
      </c>
      <c r="Q31" s="302"/>
      <c r="R31" s="299"/>
      <c r="S31" s="368">
        <f>IF(Tabla_Menu[[#This Row],[Nivel]]=T30,0,COUNTIF(Tabla_Menu[Nivel],Tabla_Menu[[#This Row],[Nivel]]))</f>
        <v>8</v>
      </c>
      <c r="T31" s="61" t="s">
        <v>1895</v>
      </c>
      <c r="U31" s="61" t="s">
        <v>4156</v>
      </c>
      <c r="V31" s="368" t="s">
        <v>1723</v>
      </c>
      <c r="W31" s="232">
        <v>263</v>
      </c>
      <c r="X31" s="371" t="b">
        <v>0</v>
      </c>
      <c r="Y31" s="232" t="s">
        <v>3747</v>
      </c>
      <c r="Z31" s="232" t="s">
        <v>3776</v>
      </c>
      <c r="AA31" s="232" t="s">
        <v>2021</v>
      </c>
      <c r="AB31" s="371" t="s">
        <v>1690</v>
      </c>
      <c r="AC31" s="368" t="str">
        <f ca="1">IF(OR(Tabla_Menu[[#This Row],[Nivel]]="",IFERROR(SEARCH(MID(CELL("nombrearchivo"),FIND(".xlsm]",CELL("nombrearchivo"),1)+6,100),Tabla_Menu[[#This Row],[HOJAS NO MUESTRA]],1),0)&gt;0),"N/A","")</f>
        <v>N/A</v>
      </c>
      <c r="AD31" s="232">
        <f ca="1">IF(Tabla_Menu[[#This Row],[N/A]]="",,COUNTIF(Tabla_Menu[&amp;],Tabla_Menu[[#This Row],[&amp;]]))</f>
        <v>8</v>
      </c>
      <c r="AE31" s="232" t="str">
        <f ca="1">Tabla_Menu[[#This Row],[Nivel]]&amp;Tabla_Menu[[#This Row],[N/A]]</f>
        <v>EXPORTAR / IMPORTARN/A</v>
      </c>
      <c r="AF31" s="232" t="str" cm="1">
        <f t="array" ref="AF31">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[Alt+Ctrl+m]</v>
      </c>
    </row>
    <row r="32" spans="1:32" outlineLevel="1" x14ac:dyDescent="0.4">
      <c r="A32" s="352" t="s">
        <v>3391</v>
      </c>
      <c r="B32" s="352" t="s">
        <v>63</v>
      </c>
      <c r="C32" s="352" t="s">
        <v>110</v>
      </c>
      <c r="D32" s="354"/>
      <c r="E32" s="361" t="s">
        <v>36</v>
      </c>
      <c r="F32" s="353" t="s">
        <v>36</v>
      </c>
      <c r="G32" s="353" t="s">
        <v>936</v>
      </c>
      <c r="H32" s="353" t="s">
        <v>942</v>
      </c>
      <c r="I32" s="353" t="s">
        <v>88</v>
      </c>
      <c r="J32" s="353" t="s">
        <v>95</v>
      </c>
      <c r="K32" s="353" t="s">
        <v>635</v>
      </c>
      <c r="L32" s="353" t="s">
        <v>2145</v>
      </c>
      <c r="M32" s="366" t="s">
        <v>4262</v>
      </c>
      <c r="O32" s="306" t="s">
        <v>3078</v>
      </c>
      <c r="P32" s="303" t="s">
        <v>3023</v>
      </c>
      <c r="Q32" s="304"/>
      <c r="R32" s="299"/>
      <c r="S32" s="368">
        <f>IF(Tabla_Menu[[#This Row],[Nivel]]=T31,0,COUNTIF(Tabla_Menu[Nivel],Tabla_Menu[[#This Row],[Nivel]]))</f>
        <v>0</v>
      </c>
      <c r="T32" s="61" t="s">
        <v>1895</v>
      </c>
      <c r="U32" s="61" t="s">
        <v>4157</v>
      </c>
      <c r="V32" s="368" t="s">
        <v>1726</v>
      </c>
      <c r="W32" s="232">
        <v>263</v>
      </c>
      <c r="X32" s="371" t="b">
        <v>0</v>
      </c>
      <c r="Y32" s="232" t="s">
        <v>3747</v>
      </c>
      <c r="Z32" s="232" t="s">
        <v>3777</v>
      </c>
      <c r="AA32" s="232" t="s">
        <v>2023</v>
      </c>
      <c r="AB32" s="371" t="s">
        <v>1690</v>
      </c>
      <c r="AC32" s="368" t="str">
        <f ca="1">IF(OR(Tabla_Menu[[#This Row],[Nivel]]="",IFERROR(SEARCH(MID(CELL("nombrearchivo"),FIND(".xlsm]",CELL("nombrearchivo"),1)+6,100),Tabla_Menu[[#This Row],[HOJAS NO MUESTRA]],1),0)&gt;0),"N/A","")</f>
        <v>N/A</v>
      </c>
      <c r="AD32" s="232">
        <f ca="1">IF(Tabla_Menu[[#This Row],[N/A]]="",,COUNTIF(Tabla_Menu[&amp;],Tabla_Menu[[#This Row],[&amp;]]))</f>
        <v>8</v>
      </c>
      <c r="AE32" s="232" t="str">
        <f ca="1">Tabla_Menu[[#This Row],[Nivel]]&amp;Tabla_Menu[[#This Row],[N/A]]</f>
        <v>EXPORTAR / IMPORTARN/A</v>
      </c>
      <c r="AF32" s="232" t="str" cm="1">
        <f t="array" ref="AF32">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[Alt+Ctrl+e]</v>
      </c>
    </row>
    <row r="33" spans="1:32" outlineLevel="1" x14ac:dyDescent="0.4">
      <c r="A33" s="352" t="s">
        <v>1770</v>
      </c>
      <c r="B33" s="352" t="s">
        <v>63</v>
      </c>
      <c r="C33" s="352" t="s">
        <v>111</v>
      </c>
      <c r="D33" s="354"/>
      <c r="E33" s="361" t="s">
        <v>45</v>
      </c>
      <c r="F33" s="353" t="s">
        <v>45</v>
      </c>
      <c r="G33" s="353" t="s">
        <v>75</v>
      </c>
      <c r="H33" s="353" t="s">
        <v>83</v>
      </c>
      <c r="I33" s="353" t="s">
        <v>89</v>
      </c>
      <c r="J33" s="353" t="s">
        <v>96</v>
      </c>
      <c r="K33" s="353" t="s">
        <v>636</v>
      </c>
      <c r="L33" s="353" t="s">
        <v>2146</v>
      </c>
      <c r="M33" s="366" t="s">
        <v>4262</v>
      </c>
      <c r="O33" s="307" t="s">
        <v>3045</v>
      </c>
      <c r="P33" s="299" t="s">
        <v>3024</v>
      </c>
      <c r="Q33" s="302"/>
      <c r="R33" s="299"/>
      <c r="S33" s="368">
        <f>IF(Tabla_Menu[[#This Row],[Nivel]]=T32,0,COUNTIF(Tabla_Menu[Nivel],Tabla_Menu[[#This Row],[Nivel]]))</f>
        <v>0</v>
      </c>
      <c r="T33" s="61" t="s">
        <v>1895</v>
      </c>
      <c r="U33" s="61" t="s">
        <v>4272</v>
      </c>
      <c r="V33" s="368" t="s">
        <v>1728</v>
      </c>
      <c r="W33" s="232">
        <v>1100</v>
      </c>
      <c r="X33" s="371" t="b">
        <v>1</v>
      </c>
      <c r="Y33" s="232" t="s">
        <v>3747</v>
      </c>
      <c r="Z33" s="232" t="s">
        <v>3778</v>
      </c>
      <c r="AA33" s="232" t="s">
        <v>1730</v>
      </c>
      <c r="AB33" s="371" t="s">
        <v>1690</v>
      </c>
      <c r="AC33" s="368" t="str">
        <f ca="1">IF(OR(Tabla_Menu[[#This Row],[Nivel]]="",IFERROR(SEARCH(MID(CELL("nombrearchivo"),FIND(".xlsm]",CELL("nombrearchivo"),1)+6,100),Tabla_Menu[[#This Row],[HOJAS NO MUESTRA]],1),0)&gt;0),"N/A","")</f>
        <v>N/A</v>
      </c>
      <c r="AD33" s="232">
        <f ca="1">IF(Tabla_Menu[[#This Row],[N/A]]="",,COUNTIF(Tabla_Menu[&amp;],Tabla_Menu[[#This Row],[&amp;]]))</f>
        <v>8</v>
      </c>
      <c r="AE33" s="232" t="str">
        <f ca="1">Tabla_Menu[[#This Row],[Nivel]]&amp;Tabla_Menu[[#This Row],[N/A]]</f>
        <v>EXPORTAR / IMPORTARN/A</v>
      </c>
      <c r="AF33" s="232" t="str" cm="1">
        <f t="array" ref="AF33">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[Ctrl+May+M]</v>
      </c>
    </row>
    <row r="34" spans="1:32" outlineLevel="1" x14ac:dyDescent="0.4">
      <c r="A34" s="352" t="s">
        <v>1772</v>
      </c>
      <c r="B34" s="352" t="s">
        <v>63</v>
      </c>
      <c r="C34" s="352" t="s">
        <v>112</v>
      </c>
      <c r="D34" s="354"/>
      <c r="E34" s="361" t="s">
        <v>3934</v>
      </c>
      <c r="F34" s="353" t="s">
        <v>3934</v>
      </c>
      <c r="G34" s="353" t="s">
        <v>3935</v>
      </c>
      <c r="H34" s="353" t="s">
        <v>3936</v>
      </c>
      <c r="I34" s="353" t="s">
        <v>3937</v>
      </c>
      <c r="J34" s="353" t="s">
        <v>3938</v>
      </c>
      <c r="K34" s="353" t="s">
        <v>3939</v>
      </c>
      <c r="L34" s="353" t="s">
        <v>3940</v>
      </c>
      <c r="M34" s="366" t="s">
        <v>4262</v>
      </c>
      <c r="O34" s="306" t="s">
        <v>3064</v>
      </c>
      <c r="P34" s="303" t="s">
        <v>3025</v>
      </c>
      <c r="Q34" s="304"/>
      <c r="R34" s="299"/>
      <c r="S34" s="368">
        <f>IF(Tabla_Menu[[#This Row],[Nivel]]=T33,0,COUNTIF(Tabla_Menu[Nivel],Tabla_Menu[[#This Row],[Nivel]]))</f>
        <v>0</v>
      </c>
      <c r="T34" s="61" t="s">
        <v>1895</v>
      </c>
      <c r="U34" s="61" t="s">
        <v>4273</v>
      </c>
      <c r="V34" s="368" t="s">
        <v>1731</v>
      </c>
      <c r="W34" s="232">
        <v>42</v>
      </c>
      <c r="X34" s="371" t="b">
        <v>0</v>
      </c>
      <c r="Y34" s="232" t="s">
        <v>3747</v>
      </c>
      <c r="Z34" s="232" t="s">
        <v>3779</v>
      </c>
      <c r="AA34" s="232" t="s">
        <v>1733</v>
      </c>
      <c r="AB34" s="371" t="s">
        <v>1690</v>
      </c>
      <c r="AC34" s="368" t="str">
        <f ca="1">IF(OR(Tabla_Menu[[#This Row],[Nivel]]="",IFERROR(SEARCH(MID(CELL("nombrearchivo"),FIND(".xlsm]",CELL("nombrearchivo"),1)+6,100),Tabla_Menu[[#This Row],[HOJAS NO MUESTRA]],1),0)&gt;0),"N/A","")</f>
        <v>N/A</v>
      </c>
      <c r="AD34" s="232">
        <f ca="1">IF(Tabla_Menu[[#This Row],[N/A]]="",,COUNTIF(Tabla_Menu[&amp;],Tabla_Menu[[#This Row],[&amp;]]))</f>
        <v>8</v>
      </c>
      <c r="AE34" s="232" t="str">
        <f ca="1">Tabla_Menu[[#This Row],[Nivel]]&amp;Tabla_Menu[[#This Row],[N/A]]</f>
        <v>EXPORTAR / IMPORTARN/A</v>
      </c>
      <c r="AF34" s="232" t="str" cm="1">
        <f t="array" ref="AF34">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[Ctrl+May+T]</v>
      </c>
    </row>
    <row r="35" spans="1:32" outlineLevel="1" x14ac:dyDescent="0.4">
      <c r="A35" s="352" t="s">
        <v>1773</v>
      </c>
      <c r="B35" s="352" t="s">
        <v>63</v>
      </c>
      <c r="C35" s="352" t="s">
        <v>113</v>
      </c>
      <c r="D35" s="354"/>
      <c r="E35" s="361" t="s">
        <v>3865</v>
      </c>
      <c r="F35" s="353" t="s">
        <v>3865</v>
      </c>
      <c r="G35" s="353"/>
      <c r="H35" s="353"/>
      <c r="I35" s="353"/>
      <c r="J35" s="353"/>
      <c r="K35" s="353"/>
      <c r="L35" s="353"/>
      <c r="M35" s="366" t="s">
        <v>4262</v>
      </c>
      <c r="O35" s="307" t="s">
        <v>3079</v>
      </c>
      <c r="P35" s="299" t="s">
        <v>3026</v>
      </c>
      <c r="Q35" s="302"/>
      <c r="R35" s="299"/>
      <c r="S35" s="368">
        <f>IF(Tabla_Menu[[#This Row],[Nivel]]=T34,0,COUNTIF(Tabla_Menu[Nivel],Tabla_Menu[[#This Row],[Nivel]]))</f>
        <v>0</v>
      </c>
      <c r="T35" s="61" t="s">
        <v>1895</v>
      </c>
      <c r="U35" s="61" t="s">
        <v>4274</v>
      </c>
      <c r="V35" s="368" t="s">
        <v>1734</v>
      </c>
      <c r="W35" s="232">
        <v>1051</v>
      </c>
      <c r="X35" s="371" t="b">
        <v>0</v>
      </c>
      <c r="Y35" s="232" t="s">
        <v>3747</v>
      </c>
      <c r="Z35" s="232" t="s">
        <v>3780</v>
      </c>
      <c r="AA35" s="232" t="s">
        <v>1736</v>
      </c>
      <c r="AB35" s="371" t="s">
        <v>1690</v>
      </c>
      <c r="AC35" s="368" t="str">
        <f ca="1">IF(OR(Tabla_Menu[[#This Row],[Nivel]]="",IFERROR(SEARCH(MID(CELL("nombrearchivo"),FIND(".xlsm]",CELL("nombrearchivo"),1)+6,100),Tabla_Menu[[#This Row],[HOJAS NO MUESTRA]],1),0)&gt;0),"N/A","")</f>
        <v>N/A</v>
      </c>
      <c r="AD35" s="232">
        <f ca="1">IF(Tabla_Menu[[#This Row],[N/A]]="",,COUNTIF(Tabla_Menu[&amp;],Tabla_Menu[[#This Row],[&amp;]]))</f>
        <v>8</v>
      </c>
      <c r="AE35" s="232" t="str">
        <f ca="1">Tabla_Menu[[#This Row],[Nivel]]&amp;Tabla_Menu[[#This Row],[N/A]]</f>
        <v>EXPORTAR / IMPORTARN/A</v>
      </c>
      <c r="AF35" s="232" t="str" cm="1">
        <f t="array" ref="AF35">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[Ctrl+May+J]</v>
      </c>
    </row>
    <row r="36" spans="1:32" x14ac:dyDescent="0.4">
      <c r="A36" s="179" t="s">
        <v>2077</v>
      </c>
      <c r="B36" s="179" t="s">
        <v>62</v>
      </c>
      <c r="C36" s="179" t="s">
        <v>97</v>
      </c>
      <c r="D36" s="363"/>
      <c r="E36" s="362" t="s">
        <v>42</v>
      </c>
      <c r="F36" s="347" t="s">
        <v>42</v>
      </c>
      <c r="G36" s="347" t="s">
        <v>46</v>
      </c>
      <c r="H36" s="347" t="s">
        <v>201</v>
      </c>
      <c r="I36" s="347" t="s">
        <v>57</v>
      </c>
      <c r="J36" s="347" t="s">
        <v>225</v>
      </c>
      <c r="K36" s="347" t="s">
        <v>639</v>
      </c>
      <c r="L36" s="347" t="s">
        <v>2147</v>
      </c>
      <c r="M36" s="365" t="s">
        <v>4262</v>
      </c>
      <c r="O36" s="306" t="s">
        <v>3082</v>
      </c>
      <c r="P36" s="303" t="s">
        <v>3027</v>
      </c>
      <c r="Q36" s="304"/>
      <c r="R36" s="299"/>
      <c r="S36" s="368">
        <f>IF(Tabla_Menu[[#This Row],[Nivel]]=T35,0,COUNTIF(Tabla_Menu[Nivel],Tabla_Menu[[#This Row],[Nivel]]))</f>
        <v>0</v>
      </c>
      <c r="T36" s="61" t="s">
        <v>1895</v>
      </c>
      <c r="U36" s="61" t="s">
        <v>4158</v>
      </c>
      <c r="V36" s="368" t="s">
        <v>1737</v>
      </c>
      <c r="W36" s="232">
        <v>91</v>
      </c>
      <c r="X36" s="371" t="b">
        <v>1</v>
      </c>
      <c r="Y36" s="232" t="s">
        <v>3747</v>
      </c>
      <c r="Z36" s="232" t="s">
        <v>3781</v>
      </c>
      <c r="AA36" s="232" t="s">
        <v>2022</v>
      </c>
      <c r="AB36" s="371" t="s">
        <v>1690</v>
      </c>
      <c r="AC36" s="368" t="str">
        <f ca="1">IF(OR(Tabla_Menu[[#This Row],[Nivel]]="",IFERROR(SEARCH(MID(CELL("nombrearchivo"),FIND(".xlsm]",CELL("nombrearchivo"),1)+6,100),Tabla_Menu[[#This Row],[HOJAS NO MUESTRA]],1),0)&gt;0),"N/A","")</f>
        <v>N/A</v>
      </c>
      <c r="AD36" s="232">
        <f ca="1">IF(Tabla_Menu[[#This Row],[N/A]]="",,COUNTIF(Tabla_Menu[&amp;],Tabla_Menu[[#This Row],[&amp;]]))</f>
        <v>8</v>
      </c>
      <c r="AE36" s="232" t="str">
        <f ca="1">Tabla_Menu[[#This Row],[Nivel]]&amp;Tabla_Menu[[#This Row],[N/A]]</f>
        <v>EXPORTAR / IMPORTARN/A</v>
      </c>
      <c r="AF36" s="232" t="str" cm="1">
        <f t="array" ref="AF36">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[Ctrl+l]</v>
      </c>
    </row>
    <row r="37" spans="1:32" outlineLevel="1" x14ac:dyDescent="0.4">
      <c r="A37" s="352" t="s">
        <v>3392</v>
      </c>
      <c r="B37" s="352" t="s">
        <v>62</v>
      </c>
      <c r="C37" s="352" t="s">
        <v>98</v>
      </c>
      <c r="D37" s="354"/>
      <c r="E37" s="361" t="s">
        <v>160</v>
      </c>
      <c r="F37" s="353" t="s">
        <v>160</v>
      </c>
      <c r="G37" s="353" t="s">
        <v>195</v>
      </c>
      <c r="H37" s="353" t="s">
        <v>202</v>
      </c>
      <c r="I37" s="353" t="s">
        <v>259</v>
      </c>
      <c r="J37" s="353" t="s">
        <v>226</v>
      </c>
      <c r="K37" s="353" t="s">
        <v>640</v>
      </c>
      <c r="L37" s="353" t="s">
        <v>2163</v>
      </c>
      <c r="M37" s="366" t="s">
        <v>4262</v>
      </c>
      <c r="O37" s="307" t="s">
        <v>3042</v>
      </c>
      <c r="P37" s="299" t="s">
        <v>3028</v>
      </c>
      <c r="Q37" s="302"/>
      <c r="R37" s="299"/>
      <c r="S37" s="368">
        <f>IF(Tabla_Menu[[#This Row],[Nivel]]=T36,0,COUNTIF(Tabla_Menu[Nivel],Tabla_Menu[[#This Row],[Nivel]]))</f>
        <v>0</v>
      </c>
      <c r="T37" s="61" t="s">
        <v>1895</v>
      </c>
      <c r="U37" s="61" t="s">
        <v>4159</v>
      </c>
      <c r="V37" s="368" t="s">
        <v>1739</v>
      </c>
      <c r="W37" s="232">
        <v>92</v>
      </c>
      <c r="X37" s="371" t="b">
        <v>0</v>
      </c>
      <c r="Y37" s="232" t="s">
        <v>3747</v>
      </c>
      <c r="Z37" s="232" t="s">
        <v>3782</v>
      </c>
      <c r="AA37" s="232" t="s">
        <v>1741</v>
      </c>
      <c r="AB37" s="371" t="s">
        <v>1690</v>
      </c>
      <c r="AC37" s="368" t="str">
        <f ca="1">IF(OR(Tabla_Menu[[#This Row],[Nivel]]="",IFERROR(SEARCH(MID(CELL("nombrearchivo"),FIND(".xlsm]",CELL("nombrearchivo"),1)+6,100),Tabla_Menu[[#This Row],[HOJAS NO MUESTRA]],1),0)&gt;0),"N/A","")</f>
        <v>N/A</v>
      </c>
      <c r="AD37" s="232">
        <f ca="1">IF(Tabla_Menu[[#This Row],[N/A]]="",,COUNTIF(Tabla_Menu[&amp;],Tabla_Menu[[#This Row],[&amp;]]))</f>
        <v>8</v>
      </c>
      <c r="AE37" s="232" t="str">
        <f ca="1">Tabla_Menu[[#This Row],[Nivel]]&amp;Tabla_Menu[[#This Row],[N/A]]</f>
        <v>EXPORTAR / IMPORTARN/A</v>
      </c>
      <c r="AF37" s="232" t="str" cm="1">
        <f t="array" ref="AF37">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v>
      </c>
    </row>
    <row r="38" spans="1:32" outlineLevel="1" x14ac:dyDescent="0.4">
      <c r="A38" s="352" t="s">
        <v>3393</v>
      </c>
      <c r="B38" s="352" t="s">
        <v>62</v>
      </c>
      <c r="C38" s="352" t="s">
        <v>99</v>
      </c>
      <c r="D38" s="354"/>
      <c r="E38" s="361" t="s">
        <v>2431</v>
      </c>
      <c r="F38" s="353" t="s">
        <v>2431</v>
      </c>
      <c r="G38" s="353" t="s">
        <v>162</v>
      </c>
      <c r="H38" s="353" t="s">
        <v>949</v>
      </c>
      <c r="I38" s="353" t="s">
        <v>260</v>
      </c>
      <c r="J38" s="353" t="s">
        <v>227</v>
      </c>
      <c r="K38" s="353" t="s">
        <v>641</v>
      </c>
      <c r="L38" s="353" t="s">
        <v>2164</v>
      </c>
      <c r="M38" s="366" t="s">
        <v>4262</v>
      </c>
      <c r="O38" s="306" t="s">
        <v>3080</v>
      </c>
      <c r="P38" s="303" t="s">
        <v>3029</v>
      </c>
      <c r="Q38" s="304"/>
      <c r="R38" s="299"/>
      <c r="S38" s="368">
        <f>IF(Tabla_Menu[[#This Row],[Nivel]]=T37,0,COUNTIF(Tabla_Menu[Nivel],Tabla_Menu[[#This Row],[Nivel]]))</f>
        <v>0</v>
      </c>
      <c r="T38" s="61" t="s">
        <v>1895</v>
      </c>
      <c r="U38" s="61" t="s">
        <v>4275</v>
      </c>
      <c r="V38" s="368" t="s">
        <v>1742</v>
      </c>
      <c r="W38" s="232">
        <v>1804</v>
      </c>
      <c r="X38" s="371" t="b">
        <v>0</v>
      </c>
      <c r="Y38" s="232" t="s">
        <v>3747</v>
      </c>
      <c r="Z38" s="232" t="s">
        <v>3783</v>
      </c>
      <c r="AA38" s="232" t="s">
        <v>1744</v>
      </c>
      <c r="AB38" s="371" t="s">
        <v>1690</v>
      </c>
      <c r="AC38" s="368" t="str">
        <f ca="1">IF(OR(Tabla_Menu[[#This Row],[Nivel]]="",IFERROR(SEARCH(MID(CELL("nombrearchivo"),FIND(".xlsm]",CELL("nombrearchivo"),1)+6,100),Tabla_Menu[[#This Row],[HOJAS NO MUESTRA]],1),0)&gt;0),"N/A","")</f>
        <v>N/A</v>
      </c>
      <c r="AD38" s="232">
        <f ca="1">IF(Tabla_Menu[[#This Row],[N/A]]="",,COUNTIF(Tabla_Menu[&amp;],Tabla_Menu[[#This Row],[&amp;]]))</f>
        <v>8</v>
      </c>
      <c r="AE38" s="232" t="str">
        <f ca="1">Tabla_Menu[[#This Row],[Nivel]]&amp;Tabla_Menu[[#This Row],[N/A]]</f>
        <v>EXPORTAR / IMPORTARN/A</v>
      </c>
      <c r="AF38" s="232" t="str" cm="1">
        <f t="array" ref="AF38">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[Ctrl+May+K]</v>
      </c>
    </row>
    <row r="39" spans="1:32" outlineLevel="1" x14ac:dyDescent="0.4">
      <c r="A39" s="352" t="s">
        <v>3394</v>
      </c>
      <c r="B39" s="352" t="s">
        <v>62</v>
      </c>
      <c r="C39" s="352" t="s">
        <v>100</v>
      </c>
      <c r="D39" s="354"/>
      <c r="E39" s="361" t="s">
        <v>163</v>
      </c>
      <c r="F39" s="353" t="s">
        <v>163</v>
      </c>
      <c r="G39" s="353" t="s">
        <v>164</v>
      </c>
      <c r="H39" s="353" t="s">
        <v>203</v>
      </c>
      <c r="I39" s="353" t="str">
        <f>I37</f>
        <v>Tipo de pergunta</v>
      </c>
      <c r="J39" s="353" t="str">
        <f>J37</f>
        <v>tipo di domanda</v>
      </c>
      <c r="K39" s="353" t="s">
        <v>642</v>
      </c>
      <c r="L39" s="353" t="s">
        <v>2165</v>
      </c>
      <c r="M39" s="366" t="s">
        <v>4262</v>
      </c>
      <c r="O39" s="307" t="s">
        <v>3083</v>
      </c>
      <c r="P39" s="299" t="s">
        <v>3030</v>
      </c>
      <c r="Q39" s="302"/>
      <c r="R39" s="299"/>
      <c r="S39" s="368">
        <f>IF(Tabla_Menu[[#This Row],[Nivel]]=T38,0,COUNTIF(Tabla_Menu[Nivel],Tabla_Menu[[#This Row],[Nivel]]))</f>
        <v>0</v>
      </c>
      <c r="T39" s="61"/>
      <c r="U39" s="61" t="s">
        <v>3834</v>
      </c>
      <c r="V39" s="368" t="s">
        <v>3089</v>
      </c>
      <c r="W39" s="232">
        <v>91</v>
      </c>
      <c r="X39" s="371" t="b">
        <v>1</v>
      </c>
      <c r="Y39" s="232" t="str">
        <f>IF(F19="","",F19)</f>
        <v>CÓDIGOS 
ESPECIALES</v>
      </c>
      <c r="Z39" s="232" t="s">
        <v>3748</v>
      </c>
      <c r="AA39" s="232" t="s">
        <v>1779</v>
      </c>
      <c r="AB39" s="371" t="s">
        <v>1780</v>
      </c>
      <c r="AC39" s="368" t="str">
        <f ca="1">IF(OR(Tabla_Menu[[#This Row],[Nivel]]="",IFERROR(SEARCH(MID(CELL("nombrearchivo"),FIND(".xlsm]",CELL("nombrearchivo"),1)+6,100),Tabla_Menu[[#This Row],[HOJAS NO MUESTRA]],1),0)&gt;0),"N/A","")</f>
        <v>N/A</v>
      </c>
      <c r="AD39" s="232">
        <f ca="1">IF(Tabla_Menu[[#This Row],[N/A]]="",,COUNTIF(Tabla_Menu[&amp;],Tabla_Menu[[#This Row],[&amp;]]))</f>
        <v>39</v>
      </c>
      <c r="AE39" s="232" t="str">
        <f ca="1">Tabla_Menu[[#This Row],[Nivel]]&amp;Tabla_Menu[[#This Row],[N/A]]</f>
        <v>N/A</v>
      </c>
      <c r="AF39" s="232" t="str" cm="1">
        <f t="array" ref="AF39">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[Ctrl+May+L]</v>
      </c>
    </row>
    <row r="40" spans="1:32" outlineLevel="1" x14ac:dyDescent="0.4">
      <c r="A40" s="352" t="s">
        <v>3395</v>
      </c>
      <c r="B40" s="352" t="s">
        <v>62</v>
      </c>
      <c r="C40" s="352" t="s">
        <v>101</v>
      </c>
      <c r="D40" s="354"/>
      <c r="E40" s="361" t="s">
        <v>165</v>
      </c>
      <c r="F40" s="353" t="s">
        <v>165</v>
      </c>
      <c r="G40" s="353" t="s">
        <v>194</v>
      </c>
      <c r="H40" s="353" t="s">
        <v>204</v>
      </c>
      <c r="I40" s="353" t="s">
        <v>261</v>
      </c>
      <c r="J40" s="353" t="s">
        <v>228</v>
      </c>
      <c r="K40" s="353" t="s">
        <v>643</v>
      </c>
      <c r="L40" s="353" t="s">
        <v>2166</v>
      </c>
      <c r="M40" s="366" t="s">
        <v>4262</v>
      </c>
      <c r="O40" s="306" t="s">
        <v>3066</v>
      </c>
      <c r="P40" s="303" t="s">
        <v>3031</v>
      </c>
      <c r="Q40" s="304"/>
      <c r="R40" s="299"/>
      <c r="S40" s="368">
        <f>IF(Tabla_Menu[[#This Row],[Nivel]]=T39,0,COUNTIF(Tabla_Menu[Nivel],Tabla_Menu[[#This Row],[Nivel]]))</f>
        <v>0</v>
      </c>
      <c r="T40" s="61"/>
      <c r="U40" s="61" t="s">
        <v>1121</v>
      </c>
      <c r="V40" s="368" t="s">
        <v>1778</v>
      </c>
      <c r="W40" s="232">
        <v>91</v>
      </c>
      <c r="X40" s="371" t="b">
        <v>0</v>
      </c>
      <c r="Y40" s="232" t="str">
        <f>IF(P19="","",P19)</f>
        <v>hu</v>
      </c>
      <c r="Z40" s="232" t="s">
        <v>3749</v>
      </c>
      <c r="AA40" s="232" t="s">
        <v>4261</v>
      </c>
      <c r="AB40" s="371" t="s">
        <v>1782</v>
      </c>
      <c r="AC40" s="368" t="str">
        <f ca="1">IF(OR(Tabla_Menu[[#This Row],[Nivel]]="",IFERROR(SEARCH(MID(CELL("nombrearchivo"),FIND(".xlsm]",CELL("nombrearchivo"),1)+6,100),Tabla_Menu[[#This Row],[HOJAS NO MUESTRA]],1),0)&gt;0),"N/A","")</f>
        <v>N/A</v>
      </c>
      <c r="AD40" s="232">
        <f ca="1">IF(Tabla_Menu[[#This Row],[N/A]]="",,COUNTIF(Tabla_Menu[&amp;],Tabla_Menu[[#This Row],[&amp;]]))</f>
        <v>39</v>
      </c>
      <c r="AE40" s="232" t="str">
        <f ca="1">Tabla_Menu[[#This Row],[Nivel]]&amp;Tabla_Menu[[#This Row],[N/A]]</f>
        <v>N/A</v>
      </c>
      <c r="AF40" s="232" t="str" cm="1">
        <f t="array" ref="AF40">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[Ctrl+May+I]</v>
      </c>
    </row>
    <row r="41" spans="1:32" outlineLevel="1" x14ac:dyDescent="0.4">
      <c r="A41" s="352" t="s">
        <v>3396</v>
      </c>
      <c r="B41" s="352" t="s">
        <v>62</v>
      </c>
      <c r="C41" s="352" t="s">
        <v>102</v>
      </c>
      <c r="D41" s="354"/>
      <c r="E41" s="361" t="s">
        <v>166</v>
      </c>
      <c r="F41" s="353" t="s">
        <v>166</v>
      </c>
      <c r="G41" s="353" t="s">
        <v>193</v>
      </c>
      <c r="H41" s="353" t="s">
        <v>2765</v>
      </c>
      <c r="I41" s="353" t="s">
        <v>2766</v>
      </c>
      <c r="J41" s="353" t="s">
        <v>2767</v>
      </c>
      <c r="K41" s="353" t="s">
        <v>644</v>
      </c>
      <c r="L41" s="353" t="s">
        <v>2167</v>
      </c>
      <c r="M41" s="366" t="s">
        <v>4262</v>
      </c>
      <c r="O41" s="307" t="s">
        <v>3081</v>
      </c>
      <c r="P41" s="299" t="s">
        <v>3032</v>
      </c>
      <c r="Q41" s="302"/>
      <c r="R41" s="299"/>
      <c r="S41" s="368">
        <f>IF(Tabla_Menu[[#This Row],[Nivel]]=T40,0,COUNTIF(Tabla_Menu[Nivel],Tabla_Menu[[#This Row],[Nivel]]))</f>
        <v>0</v>
      </c>
      <c r="T41" s="596"/>
      <c r="U41" s="61" t="s">
        <v>4315</v>
      </c>
      <c r="V41" s="368" t="s">
        <v>1756</v>
      </c>
      <c r="W41" s="232">
        <v>26</v>
      </c>
      <c r="X41" s="371" t="b">
        <v>1</v>
      </c>
      <c r="Y41" s="232" t="str">
        <f>IF(F21="","",F21)</f>
        <v>SUPERÍNDICE</v>
      </c>
      <c r="Z41" s="232" t="s">
        <v>3750</v>
      </c>
      <c r="AA41" s="232" t="s">
        <v>1757</v>
      </c>
      <c r="AB41" s="371" t="s">
        <v>1690</v>
      </c>
      <c r="AC41" s="368" t="str">
        <f ca="1">IF(OR(Tabla_Menu[[#This Row],[Nivel]]="",IFERROR(SEARCH(MID(CELL("nombrearchivo"),FIND(".xlsm]",CELL("nombrearchivo"),1)+6,100),Tabla_Menu[[#This Row],[HOJAS NO MUESTRA]],1),0)&gt;0),"N/A","")</f>
        <v>N/A</v>
      </c>
      <c r="AD41" s="232">
        <f ca="1">IF(Tabla_Menu[[#This Row],[N/A]]="",,COUNTIF(Tabla_Menu[&amp;],Tabla_Menu[[#This Row],[&amp;]]))</f>
        <v>39</v>
      </c>
      <c r="AE41" s="232" t="str">
        <f ca="1">Tabla_Menu[[#This Row],[Nivel]]&amp;Tabla_Menu[[#This Row],[N/A]]</f>
        <v>N/A</v>
      </c>
      <c r="AF41" s="232" t="str" cm="1">
        <f t="array" ref="AF41">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[Ctrl+w]</v>
      </c>
    </row>
    <row r="42" spans="1:32" outlineLevel="1" x14ac:dyDescent="0.4">
      <c r="A42" s="352" t="s">
        <v>3397</v>
      </c>
      <c r="B42" s="352" t="s">
        <v>62</v>
      </c>
      <c r="C42" s="352" t="s">
        <v>103</v>
      </c>
      <c r="D42" s="354"/>
      <c r="E42" s="361" t="s">
        <v>167</v>
      </c>
      <c r="F42" s="353" t="s">
        <v>167</v>
      </c>
      <c r="G42" s="353" t="s">
        <v>587</v>
      </c>
      <c r="H42" s="353" t="s">
        <v>205</v>
      </c>
      <c r="I42" s="353" t="s">
        <v>262</v>
      </c>
      <c r="J42" s="353" t="s">
        <v>229</v>
      </c>
      <c r="K42" s="353" t="s">
        <v>645</v>
      </c>
      <c r="L42" s="353" t="s">
        <v>2168</v>
      </c>
      <c r="M42" s="366" t="s">
        <v>4262</v>
      </c>
      <c r="O42" s="306" t="s">
        <v>3084</v>
      </c>
      <c r="P42" s="303" t="s">
        <v>3033</v>
      </c>
      <c r="Q42" s="304"/>
      <c r="R42" s="299"/>
      <c r="S42" s="368">
        <f>IF(Tabla_Menu[[#This Row],[Nivel]]=T41,0,COUNTIF(Tabla_Menu[Nivel],Tabla_Menu[[#This Row],[Nivel]]))</f>
        <v>0</v>
      </c>
      <c r="T42" s="61"/>
      <c r="U42" s="61" t="s">
        <v>2689</v>
      </c>
      <c r="V42" s="368" t="s">
        <v>1783</v>
      </c>
      <c r="W42" s="232">
        <v>96</v>
      </c>
      <c r="X42" s="371" t="b">
        <v>0</v>
      </c>
      <c r="Y42" s="232" t="str">
        <f>IF(P21="","",P21)</f>
        <v>mt</v>
      </c>
      <c r="Z42" s="232" t="s">
        <v>3751</v>
      </c>
      <c r="AA42" s="232" t="s">
        <v>1784</v>
      </c>
      <c r="AB42" s="371" t="s">
        <v>1785</v>
      </c>
      <c r="AC42" s="368" t="str">
        <f ca="1">IF(OR(Tabla_Menu[[#This Row],[Nivel]]="",IFERROR(SEARCH(MID(CELL("nombrearchivo"),FIND(".xlsm]",CELL("nombrearchivo"),1)+6,100),Tabla_Menu[[#This Row],[HOJAS NO MUESTRA]],1),0)&gt;0),"N/A","")</f>
        <v>N/A</v>
      </c>
      <c r="AD42" s="232">
        <f ca="1">IF(Tabla_Menu[[#This Row],[N/A]]="",,COUNTIF(Tabla_Menu[&amp;],Tabla_Menu[[#This Row],[&amp;]]))</f>
        <v>39</v>
      </c>
      <c r="AE42" s="232" t="str">
        <f ca="1">Tabla_Menu[[#This Row],[Nivel]]&amp;Tabla_Menu[[#This Row],[N/A]]</f>
        <v>N/A</v>
      </c>
      <c r="AF42" s="232" t="str" cm="1">
        <f t="array" ref="AF42">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[Ctrl+May+Q]</v>
      </c>
    </row>
    <row r="43" spans="1:32" outlineLevel="1" x14ac:dyDescent="0.4">
      <c r="A43" s="352" t="s">
        <v>3398</v>
      </c>
      <c r="B43" s="352" t="s">
        <v>62</v>
      </c>
      <c r="C43" s="352" t="s">
        <v>104</v>
      </c>
      <c r="D43" s="354"/>
      <c r="E43" s="361" t="s">
        <v>168</v>
      </c>
      <c r="F43" s="353" t="s">
        <v>168</v>
      </c>
      <c r="G43" s="353" t="s">
        <v>192</v>
      </c>
      <c r="H43" s="353" t="s">
        <v>206</v>
      </c>
      <c r="I43" s="353" t="s">
        <v>263</v>
      </c>
      <c r="J43" s="353" t="s">
        <v>230</v>
      </c>
      <c r="K43" s="353" t="s">
        <v>646</v>
      </c>
      <c r="L43" s="353" t="s">
        <v>2169</v>
      </c>
      <c r="M43" s="366" t="s">
        <v>4262</v>
      </c>
      <c r="O43" s="307" t="s">
        <v>3067</v>
      </c>
      <c r="P43" s="299" t="s">
        <v>3034</v>
      </c>
      <c r="Q43" s="302"/>
      <c r="R43" s="299"/>
      <c r="S43" s="368">
        <f>IF(Tabla_Menu[[#This Row],[Nivel]]=T42,0,COUNTIF(Tabla_Menu[Nivel],Tabla_Menu[[#This Row],[Nivel]]))</f>
        <v>0</v>
      </c>
      <c r="T43" s="61"/>
      <c r="U43" s="61" t="s">
        <v>876</v>
      </c>
      <c r="V43" s="368" t="s">
        <v>1786</v>
      </c>
      <c r="W43" s="232">
        <v>94</v>
      </c>
      <c r="X43" s="371" t="b">
        <v>1</v>
      </c>
      <c r="Y43" s="232" t="str">
        <f>IF(F23="","",F23)</f>
        <v>SALTO LÍNEA</v>
      </c>
      <c r="Z43" s="232" t="s">
        <v>3784</v>
      </c>
      <c r="AA43" s="232" t="s">
        <v>1787</v>
      </c>
      <c r="AB43" s="371" t="s">
        <v>1785</v>
      </c>
      <c r="AC43" s="368" t="str">
        <f ca="1">IF(OR(Tabla_Menu[[#This Row],[Nivel]]="",IFERROR(SEARCH(MID(CELL("nombrearchivo"),FIND(".xlsm]",CELL("nombrearchivo"),1)+6,100),Tabla_Menu[[#This Row],[HOJAS NO MUESTRA]],1),0)&gt;0),"N/A","")</f>
        <v>N/A</v>
      </c>
      <c r="AD43" s="232">
        <f ca="1">IF(Tabla_Menu[[#This Row],[N/A]]="",,COUNTIF(Tabla_Menu[&amp;],Tabla_Menu[[#This Row],[&amp;]]))</f>
        <v>39</v>
      </c>
      <c r="AE43" s="232" t="str">
        <f ca="1">Tabla_Menu[[#This Row],[Nivel]]&amp;Tabla_Menu[[#This Row],[N/A]]</f>
        <v>N/A</v>
      </c>
      <c r="AF43" s="232" t="str" cm="1">
        <f t="array" ref="AF43">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[Ctrl+May+O]</v>
      </c>
    </row>
    <row r="44" spans="1:32" outlineLevel="1" x14ac:dyDescent="0.4">
      <c r="A44" s="352" t="s">
        <v>3399</v>
      </c>
      <c r="B44" s="352" t="s">
        <v>62</v>
      </c>
      <c r="C44" s="352" t="s">
        <v>105</v>
      </c>
      <c r="D44" s="354"/>
      <c r="E44" s="361" t="s">
        <v>169</v>
      </c>
      <c r="F44" s="353" t="s">
        <v>169</v>
      </c>
      <c r="G44" s="353" t="s">
        <v>191</v>
      </c>
      <c r="H44" s="353" t="s">
        <v>207</v>
      </c>
      <c r="I44" s="353" t="s">
        <v>264</v>
      </c>
      <c r="J44" s="353" t="s">
        <v>231</v>
      </c>
      <c r="K44" s="353" t="s">
        <v>647</v>
      </c>
      <c r="L44" s="353" t="s">
        <v>2170</v>
      </c>
      <c r="M44" s="366" t="s">
        <v>4262</v>
      </c>
      <c r="O44" s="306" t="s">
        <v>3043</v>
      </c>
      <c r="P44" s="303" t="s">
        <v>3035</v>
      </c>
      <c r="Q44" s="304"/>
      <c r="R44" s="299"/>
      <c r="S44" s="368">
        <f>IF(Tabla_Menu[[#This Row],[Nivel]]=T43,0,COUNTIF(Tabla_Menu[Nivel],Tabla_Menu[[#This Row],[Nivel]]))</f>
        <v>0</v>
      </c>
      <c r="T44" s="61"/>
      <c r="U44" s="61" t="s">
        <v>877</v>
      </c>
      <c r="V44" s="368" t="s">
        <v>1788</v>
      </c>
      <c r="W44" s="232">
        <v>97</v>
      </c>
      <c r="X44" s="371" t="b">
        <v>0</v>
      </c>
      <c r="Y44" s="232" t="str">
        <f>IF(P23="","",P23)</f>
        <v>no</v>
      </c>
      <c r="Z44" s="232" t="s">
        <v>3785</v>
      </c>
      <c r="AA44" s="232" t="s">
        <v>1789</v>
      </c>
      <c r="AB44" s="371" t="s">
        <v>1785</v>
      </c>
      <c r="AC44" s="368" t="str">
        <f ca="1">IF(OR(Tabla_Menu[[#This Row],[Nivel]]="",IFERROR(SEARCH(MID(CELL("nombrearchivo"),FIND(".xlsm]",CELL("nombrearchivo"),1)+6,100),Tabla_Menu[[#This Row],[HOJAS NO MUESTRA]],1),0)&gt;0),"N/A","")</f>
        <v>N/A</v>
      </c>
      <c r="AD44" s="232">
        <f ca="1">IF(Tabla_Menu[[#This Row],[N/A]]="",,COUNTIF(Tabla_Menu[&amp;],Tabla_Menu[[#This Row],[&amp;]]))</f>
        <v>39</v>
      </c>
      <c r="AE44" s="232" t="str">
        <f ca="1">Tabla_Menu[[#This Row],[Nivel]]&amp;Tabla_Menu[[#This Row],[N/A]]</f>
        <v>N/A</v>
      </c>
      <c r="AF44" s="232" t="str" cm="1">
        <f t="array" ref="AF44">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[Ctrl+May+R]</v>
      </c>
    </row>
    <row r="45" spans="1:32" outlineLevel="1" x14ac:dyDescent="0.4">
      <c r="A45" s="352" t="s">
        <v>3400</v>
      </c>
      <c r="B45" s="352" t="s">
        <v>62</v>
      </c>
      <c r="C45" s="352" t="s">
        <v>106</v>
      </c>
      <c r="D45" s="354"/>
      <c r="E45" s="361" t="s">
        <v>170</v>
      </c>
      <c r="F45" s="353" t="s">
        <v>170</v>
      </c>
      <c r="G45" s="353" t="s">
        <v>171</v>
      </c>
      <c r="H45" s="353" t="s">
        <v>208</v>
      </c>
      <c r="I45" s="353" t="s">
        <v>265</v>
      </c>
      <c r="J45" s="353" t="s">
        <v>232</v>
      </c>
      <c r="K45" s="353" t="s">
        <v>648</v>
      </c>
      <c r="L45" s="353" t="s">
        <v>2171</v>
      </c>
      <c r="M45" s="366" t="s">
        <v>4262</v>
      </c>
      <c r="O45" s="307" t="s">
        <v>3044</v>
      </c>
      <c r="P45" s="299" t="s">
        <v>3036</v>
      </c>
      <c r="Q45" s="302"/>
      <c r="R45" s="299"/>
      <c r="S45" s="368">
        <f>IF(Tabla_Menu[[#This Row],[Nivel]]=T44,0,COUNTIF(Tabla_Menu[Nivel],Tabla_Menu[[#This Row],[Nivel]]))</f>
        <v>0</v>
      </c>
      <c r="T45" s="61"/>
      <c r="U45" s="61" t="s">
        <v>878</v>
      </c>
      <c r="V45" s="368" t="s">
        <v>1790</v>
      </c>
      <c r="W45" s="232">
        <v>93</v>
      </c>
      <c r="X45" s="371" t="b">
        <v>0</v>
      </c>
      <c r="Y45" s="232" t="str">
        <f>IF(F25="","",F25)</f>
        <v>NEGRITA</v>
      </c>
      <c r="Z45" s="232" t="s">
        <v>3786</v>
      </c>
      <c r="AA45" s="232" t="s">
        <v>1791</v>
      </c>
      <c r="AB45" s="371" t="s">
        <v>1785</v>
      </c>
      <c r="AC45" s="368" t="str">
        <f ca="1">IF(OR(Tabla_Menu[[#This Row],[Nivel]]="",IFERROR(SEARCH(MID(CELL("nombrearchivo"),FIND(".xlsm]",CELL("nombrearchivo"),1)+6,100),Tabla_Menu[[#This Row],[HOJAS NO MUESTRA]],1),0)&gt;0),"N/A","")</f>
        <v>N/A</v>
      </c>
      <c r="AD45" s="232">
        <f ca="1">IF(Tabla_Menu[[#This Row],[N/A]]="",,COUNTIF(Tabla_Menu[&amp;],Tabla_Menu[[#This Row],[&amp;]]))</f>
        <v>39</v>
      </c>
      <c r="AE45" s="232" t="str">
        <f ca="1">Tabla_Menu[[#This Row],[Nivel]]&amp;Tabla_Menu[[#This Row],[N/A]]</f>
        <v>N/A</v>
      </c>
      <c r="AF45" s="232" t="str" cm="1">
        <f t="array" ref="AF45">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[Ctrl+May+N]</v>
      </c>
    </row>
    <row r="46" spans="1:32" outlineLevel="1" x14ac:dyDescent="0.4">
      <c r="A46" s="352" t="s">
        <v>3401</v>
      </c>
      <c r="B46" s="352" t="s">
        <v>62</v>
      </c>
      <c r="C46" s="352" t="s">
        <v>107</v>
      </c>
      <c r="D46" s="354"/>
      <c r="E46" s="361" t="s">
        <v>172</v>
      </c>
      <c r="F46" s="353" t="s">
        <v>172</v>
      </c>
      <c r="G46" s="353" t="s">
        <v>1338</v>
      </c>
      <c r="H46" s="353" t="s">
        <v>209</v>
      </c>
      <c r="I46" s="353" t="s">
        <v>266</v>
      </c>
      <c r="J46" s="353" t="s">
        <v>233</v>
      </c>
      <c r="K46" s="353" t="s">
        <v>649</v>
      </c>
      <c r="L46" s="353" t="s">
        <v>2172</v>
      </c>
      <c r="M46" s="366" t="s">
        <v>4262</v>
      </c>
      <c r="O46" s="306" t="s">
        <v>3068</v>
      </c>
      <c r="P46" s="303" t="s">
        <v>3037</v>
      </c>
      <c r="Q46" s="304" t="s">
        <v>2992</v>
      </c>
      <c r="R46" s="299"/>
      <c r="S46" s="368">
        <f>IF(Tabla_Menu[[#This Row],[Nivel]]=T45,0,COUNTIF(Tabla_Menu[Nivel],Tabla_Menu[[#This Row],[Nivel]]))</f>
        <v>0</v>
      </c>
      <c r="T46" s="61"/>
      <c r="U46" s="61" t="s">
        <v>182</v>
      </c>
      <c r="V46" s="368" t="s">
        <v>1792</v>
      </c>
      <c r="W46" s="232">
        <v>11</v>
      </c>
      <c r="X46" s="371" t="b">
        <v>1</v>
      </c>
      <c r="Y46" s="232" t="str">
        <f>IF(P25="","",P25)</f>
        <v>ro</v>
      </c>
      <c r="Z46" s="232" t="s">
        <v>3752</v>
      </c>
      <c r="AA46" s="232" t="s">
        <v>1794</v>
      </c>
      <c r="AB46" s="371" t="s">
        <v>1749</v>
      </c>
      <c r="AC46" s="368" t="str">
        <f ca="1">IF(OR(Tabla_Menu[[#This Row],[Nivel]]="",IFERROR(SEARCH(MID(CELL("nombrearchivo"),FIND(".xlsm]",CELL("nombrearchivo"),1)+6,100),Tabla_Menu[[#This Row],[HOJAS NO MUESTRA]],1),0)&gt;0),"N/A","")</f>
        <v>N/A</v>
      </c>
      <c r="AD46" s="232">
        <f ca="1">IF(Tabla_Menu[[#This Row],[N/A]]="",,COUNTIF(Tabla_Menu[&amp;],Tabla_Menu[[#This Row],[&amp;]]))</f>
        <v>39</v>
      </c>
      <c r="AE46" s="232" t="str">
        <f ca="1">Tabla_Menu[[#This Row],[Nivel]]&amp;Tabla_Menu[[#This Row],[N/A]]</f>
        <v>N/A</v>
      </c>
      <c r="AF46" s="232" t="str" cm="1">
        <f t="array" ref="AF46">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[Alt+Ctrl+n]</v>
      </c>
    </row>
    <row r="47" spans="1:32" outlineLevel="1" x14ac:dyDescent="0.4">
      <c r="A47" s="352" t="s">
        <v>3402</v>
      </c>
      <c r="B47" s="352" t="s">
        <v>62</v>
      </c>
      <c r="C47" s="352" t="s">
        <v>108</v>
      </c>
      <c r="D47" s="354"/>
      <c r="E47" s="361" t="s">
        <v>173</v>
      </c>
      <c r="F47" s="353" t="s">
        <v>173</v>
      </c>
      <c r="G47" s="353" t="s">
        <v>950</v>
      </c>
      <c r="H47" s="353" t="s">
        <v>210</v>
      </c>
      <c r="I47" s="353" t="s">
        <v>267</v>
      </c>
      <c r="J47" s="353" t="s">
        <v>234</v>
      </c>
      <c r="K47" s="353" t="s">
        <v>650</v>
      </c>
      <c r="L47" s="353" t="s">
        <v>2173</v>
      </c>
      <c r="M47" s="366" t="s">
        <v>4262</v>
      </c>
      <c r="O47" s="307" t="s">
        <v>3071</v>
      </c>
      <c r="P47" s="299" t="s">
        <v>3038</v>
      </c>
      <c r="Q47" s="302" t="s">
        <v>2992</v>
      </c>
      <c r="R47" s="299"/>
      <c r="S47" s="368">
        <f>IF(Tabla_Menu[[#This Row],[Nivel]]=T46,0,COUNTIF(Tabla_Menu[Nivel],Tabla_Menu[[#This Row],[Nivel]]))</f>
        <v>0</v>
      </c>
      <c r="T47" s="61"/>
      <c r="U47" s="61" t="s">
        <v>384</v>
      </c>
      <c r="V47" s="368" t="s">
        <v>1795</v>
      </c>
      <c r="W47" s="232">
        <v>71</v>
      </c>
      <c r="X47" s="371" t="b">
        <v>0</v>
      </c>
      <c r="Y47" s="232" t="str">
        <f>IF(F27="","",F27)</f>
        <v>TEXTO ROJO</v>
      </c>
      <c r="Z47" s="232" t="s">
        <v>3753</v>
      </c>
      <c r="AA47" s="232" t="s">
        <v>1797</v>
      </c>
      <c r="AB47" s="371" t="s">
        <v>1749</v>
      </c>
      <c r="AC47" s="368" t="str">
        <f ca="1">IF(OR(Tabla_Menu[[#This Row],[Nivel]]="",IFERROR(SEARCH(MID(CELL("nombrearchivo"),FIND(".xlsm]",CELL("nombrearchivo"),1)+6,100),Tabla_Menu[[#This Row],[HOJAS NO MUESTRA]],1),0)&gt;0),"N/A","")</f>
        <v>N/A</v>
      </c>
      <c r="AD47" s="232">
        <f ca="1">IF(Tabla_Menu[[#This Row],[N/A]]="",,COUNTIF(Tabla_Menu[&amp;],Tabla_Menu[[#This Row],[&amp;]]))</f>
        <v>39</v>
      </c>
      <c r="AE47" s="232" t="str">
        <f ca="1">Tabla_Menu[[#This Row],[Nivel]]&amp;Tabla_Menu[[#This Row],[N/A]]</f>
        <v>N/A</v>
      </c>
      <c r="AF47" s="232" t="str" cm="1">
        <f t="array" ref="AF47">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[Alt+Ctrl+p]</v>
      </c>
    </row>
    <row r="48" spans="1:32" outlineLevel="1" x14ac:dyDescent="0.4">
      <c r="A48" s="352" t="s">
        <v>3403</v>
      </c>
      <c r="B48" s="352" t="s">
        <v>62</v>
      </c>
      <c r="C48" s="352" t="s">
        <v>109</v>
      </c>
      <c r="D48" s="354"/>
      <c r="E48" s="361" t="s">
        <v>174</v>
      </c>
      <c r="F48" s="353" t="s">
        <v>174</v>
      </c>
      <c r="G48" s="353" t="s">
        <v>951</v>
      </c>
      <c r="H48" s="353" t="s">
        <v>952</v>
      </c>
      <c r="I48" s="353" t="s">
        <v>879</v>
      </c>
      <c r="J48" s="353" t="s">
        <v>235</v>
      </c>
      <c r="K48" s="353" t="s">
        <v>880</v>
      </c>
      <c r="L48" s="353" t="s">
        <v>2174</v>
      </c>
      <c r="M48" s="366" t="s">
        <v>4262</v>
      </c>
      <c r="O48" s="306" t="s">
        <v>3046</v>
      </c>
      <c r="P48" s="303" t="s">
        <v>3039</v>
      </c>
      <c r="Q48" s="304" t="s">
        <v>2992</v>
      </c>
      <c r="R48" s="299"/>
      <c r="S48" s="368">
        <f>IF(Tabla_Menu[[#This Row],[Nivel]]=T47,0,COUNTIF(Tabla_Menu[Nivel],Tabla_Menu[[#This Row],[Nivel]]))</f>
        <v>0</v>
      </c>
      <c r="T48" s="61"/>
      <c r="U48" s="61" t="s">
        <v>2900</v>
      </c>
      <c r="V48" s="368" t="s">
        <v>2018</v>
      </c>
      <c r="W48" s="232">
        <v>1087</v>
      </c>
      <c r="X48" s="371" t="b">
        <v>0</v>
      </c>
      <c r="Y48" s="232" t="str">
        <f>IF(P27="","",P27)</f>
        <v>sk</v>
      </c>
      <c r="Z48" s="232" t="s">
        <v>3754</v>
      </c>
      <c r="AA48" s="232" t="s">
        <v>2017</v>
      </c>
      <c r="AB48" s="371" t="s">
        <v>1749</v>
      </c>
      <c r="AC48" s="368" t="str">
        <f ca="1">IF(OR(Tabla_Menu[[#This Row],[Nivel]]="",IFERROR(SEARCH(MID(CELL("nombrearchivo"),FIND(".xlsm]",CELL("nombrearchivo"),1)+6,100),Tabla_Menu[[#This Row],[HOJAS NO MUESTRA]],1),0)&gt;0),"N/A","")</f>
        <v>N/A</v>
      </c>
      <c r="AD48" s="232">
        <f ca="1">IF(Tabla_Menu[[#This Row],[N/A]]="",,COUNTIF(Tabla_Menu[&amp;],Tabla_Menu[[#This Row],[&amp;]]))</f>
        <v>39</v>
      </c>
      <c r="AE48" s="232" t="str">
        <f ca="1">Tabla_Menu[[#This Row],[Nivel]]&amp;Tabla_Menu[[#This Row],[N/A]]</f>
        <v>N/A</v>
      </c>
      <c r="AF48" s="232" t="str" cm="1">
        <f t="array" ref="AF48">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[Alt+Ctrl+i]</v>
      </c>
    </row>
    <row r="49" spans="1:32" outlineLevel="1" x14ac:dyDescent="0.4">
      <c r="A49" s="352" t="s">
        <v>3404</v>
      </c>
      <c r="B49" s="352" t="s">
        <v>62</v>
      </c>
      <c r="C49" s="352" t="s">
        <v>110</v>
      </c>
      <c r="D49" s="354"/>
      <c r="E49" s="361" t="s">
        <v>1029</v>
      </c>
      <c r="F49" s="353" t="s">
        <v>1029</v>
      </c>
      <c r="G49" s="353" t="s">
        <v>2768</v>
      </c>
      <c r="H49" s="353" t="s">
        <v>2769</v>
      </c>
      <c r="I49" s="353" t="s">
        <v>268</v>
      </c>
      <c r="J49" s="353" t="s">
        <v>236</v>
      </c>
      <c r="K49" s="353" t="s">
        <v>651</v>
      </c>
      <c r="L49" s="353" t="s">
        <v>2175</v>
      </c>
      <c r="M49" s="366" t="s">
        <v>4262</v>
      </c>
      <c r="O49" s="307" t="s">
        <v>3069</v>
      </c>
      <c r="P49" s="299" t="s">
        <v>3040</v>
      </c>
      <c r="Q49" s="302" t="s">
        <v>2992</v>
      </c>
      <c r="R49" s="299"/>
      <c r="S49" s="368">
        <f>IF(Tabla_Menu[[#This Row],[Nivel]]=T48,0,COUNTIF(Tabla_Menu[Nivel],Tabla_Menu[[#This Row],[Nivel]]))</f>
        <v>0</v>
      </c>
      <c r="T49" s="61"/>
      <c r="U49" s="61" t="s">
        <v>922</v>
      </c>
      <c r="V49" s="368" t="s">
        <v>2016</v>
      </c>
      <c r="W49" s="232">
        <v>1059</v>
      </c>
      <c r="X49" s="371"/>
      <c r="Y49" s="232" t="str">
        <f>IF(F29="","",F29)</f>
        <v>OTRO COLOR</v>
      </c>
      <c r="Z49" s="232" t="s">
        <v>3755</v>
      </c>
      <c r="AA49" s="232" t="s">
        <v>2015</v>
      </c>
      <c r="AB49" s="371" t="s">
        <v>1690</v>
      </c>
      <c r="AC49" s="368" t="str">
        <f ca="1">IF(OR(Tabla_Menu[[#This Row],[Nivel]]="",IFERROR(SEARCH(MID(CELL("nombrearchivo"),FIND(".xlsm]",CELL("nombrearchivo"),1)+6,100),Tabla_Menu[[#This Row],[HOJAS NO MUESTRA]],1),0)&gt;0),"N/A","")</f>
        <v>N/A</v>
      </c>
      <c r="AD49" s="232">
        <f ca="1">IF(Tabla_Menu[[#This Row],[N/A]]="",,COUNTIF(Tabla_Menu[&amp;],Tabla_Menu[[#This Row],[&amp;]]))</f>
        <v>39</v>
      </c>
      <c r="AE49" s="232" t="str">
        <f ca="1">Tabla_Menu[[#This Row],[Nivel]]&amp;Tabla_Menu[[#This Row],[N/A]]</f>
        <v>N/A</v>
      </c>
      <c r="AF49" s="232" t="str" cm="1">
        <f t="array" ref="AF49">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[Alt+Ctrl+t]</v>
      </c>
    </row>
    <row r="50" spans="1:32" ht="14.7" outlineLevel="1" thickBot="1" x14ac:dyDescent="0.45">
      <c r="A50" s="352" t="s">
        <v>2438</v>
      </c>
      <c r="B50" s="352" t="s">
        <v>62</v>
      </c>
      <c r="C50" s="352" t="s">
        <v>111</v>
      </c>
      <c r="D50" s="354"/>
      <c r="E50" s="361" t="s">
        <v>922</v>
      </c>
      <c r="F50" s="353" t="s">
        <v>922</v>
      </c>
      <c r="G50" s="353" t="s">
        <v>932</v>
      </c>
      <c r="H50" s="353" t="s">
        <v>961</v>
      </c>
      <c r="I50" s="353" t="s">
        <v>931</v>
      </c>
      <c r="J50" s="353" t="s">
        <v>930</v>
      </c>
      <c r="K50" s="353" t="s">
        <v>929</v>
      </c>
      <c r="L50" s="353" t="s">
        <v>2216</v>
      </c>
      <c r="M50" s="366" t="s">
        <v>4262</v>
      </c>
      <c r="O50" s="308" t="s">
        <v>3070</v>
      </c>
      <c r="P50" s="309" t="s">
        <v>3041</v>
      </c>
      <c r="Q50" s="310" t="s">
        <v>2992</v>
      </c>
      <c r="R50" s="299"/>
      <c r="S50" s="368">
        <f>IF(Tabla_Menu[[#This Row],[Nivel]]=T49,0,COUNTIF(Tabla_Menu[Nivel],Tabla_Menu[[#This Row],[Nivel]]))</f>
        <v>0</v>
      </c>
      <c r="T50" s="61"/>
      <c r="U50" s="61" t="s">
        <v>1917</v>
      </c>
      <c r="V50" s="368" t="s">
        <v>1798</v>
      </c>
      <c r="W50" s="232">
        <v>282</v>
      </c>
      <c r="X50" s="371" t="b">
        <v>1</v>
      </c>
      <c r="Y50" s="232" t="str">
        <f>IF(P29="","",P29)</f>
        <v>fi</v>
      </c>
      <c r="Z50" s="232" t="s">
        <v>3756</v>
      </c>
      <c r="AA50" s="232" t="s">
        <v>1762</v>
      </c>
      <c r="AB50" s="371" t="s">
        <v>1699</v>
      </c>
      <c r="AC50" s="368" t="str">
        <f ca="1">IF(OR(Tabla_Menu[[#This Row],[Nivel]]="",IFERROR(SEARCH(MID(CELL("nombrearchivo"),FIND(".xlsm]",CELL("nombrearchivo"),1)+6,100),Tabla_Menu[[#This Row],[HOJAS NO MUESTRA]],1),0)&gt;0),"N/A","")</f>
        <v>N/A</v>
      </c>
      <c r="AD50" s="232">
        <f ca="1">IF(Tabla_Menu[[#This Row],[N/A]]="",,COUNTIF(Tabla_Menu[&amp;],Tabla_Menu[[#This Row],[&amp;]]))</f>
        <v>39</v>
      </c>
      <c r="AE50" s="232" t="str">
        <f ca="1">Tabla_Menu[[#This Row],[Nivel]]&amp;Tabla_Menu[[#This Row],[N/A]]</f>
        <v>N/A</v>
      </c>
      <c r="AF50" s="232" t="str" cm="1">
        <f t="array" ref="AF50">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[Ctrl+t]</v>
      </c>
    </row>
    <row r="51" spans="1:32" outlineLevel="1" x14ac:dyDescent="0.4">
      <c r="A51" s="352" t="s">
        <v>3405</v>
      </c>
      <c r="B51" s="352" t="s">
        <v>62</v>
      </c>
      <c r="C51" s="352" t="s">
        <v>112</v>
      </c>
      <c r="D51" s="354"/>
      <c r="E51" s="361" t="s">
        <v>583</v>
      </c>
      <c r="F51" s="353" t="s">
        <v>583</v>
      </c>
      <c r="G51" s="353" t="s">
        <v>196</v>
      </c>
      <c r="H51" s="353" t="s">
        <v>211</v>
      </c>
      <c r="I51" s="353" t="s">
        <v>269</v>
      </c>
      <c r="J51" s="353" t="s">
        <v>237</v>
      </c>
      <c r="K51" s="353" t="s">
        <v>652</v>
      </c>
      <c r="L51" s="353" t="s">
        <v>2176</v>
      </c>
      <c r="M51" s="366" t="s">
        <v>4262</v>
      </c>
      <c r="O51" s="299"/>
      <c r="P51" s="299"/>
      <c r="Q51" s="299"/>
      <c r="R51" s="299"/>
      <c r="S51" s="368">
        <f>IF(Tabla_Menu[[#This Row],[Nivel]]=T50,0,COUNTIF(Tabla_Menu[Nivel],Tabla_Menu[[#This Row],[Nivel]]))</f>
        <v>0</v>
      </c>
      <c r="T51" s="61"/>
      <c r="U51" s="61" t="s">
        <v>1917</v>
      </c>
      <c r="V51" s="368" t="s">
        <v>2012</v>
      </c>
      <c r="W51" s="232">
        <v>282</v>
      </c>
      <c r="X51" s="371" t="b">
        <v>1</v>
      </c>
      <c r="Y51" s="232"/>
      <c r="Z51" s="232" t="s">
        <v>3756</v>
      </c>
      <c r="AA51" s="232" t="s">
        <v>2030</v>
      </c>
      <c r="AB51" s="371" t="s">
        <v>1699</v>
      </c>
      <c r="AC51" s="368" t="str">
        <f ca="1">IF(OR(Tabla_Menu[[#This Row],[Nivel]]="",IFERROR(SEARCH(MID(CELL("nombrearchivo"),FIND(".xlsm]",CELL("nombrearchivo"),1)+6,100),Tabla_Menu[[#This Row],[HOJAS NO MUESTRA]],1),0)&gt;0),"N/A","")</f>
        <v>N/A</v>
      </c>
      <c r="AD51" s="232">
        <f ca="1">IF(Tabla_Menu[[#This Row],[N/A]]="",,COUNTIF(Tabla_Menu[&amp;],Tabla_Menu[[#This Row],[&amp;]]))</f>
        <v>39</v>
      </c>
      <c r="AE51" s="232" t="str">
        <f ca="1">Tabla_Menu[[#This Row],[Nivel]]&amp;Tabla_Menu[[#This Row],[N/A]]</f>
        <v>N/A</v>
      </c>
      <c r="AF51" s="232" t="str" cm="1">
        <f t="array" ref="AF51">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[May+F3]</v>
      </c>
    </row>
    <row r="52" spans="1:32" outlineLevel="1" x14ac:dyDescent="0.4">
      <c r="A52" s="352" t="s">
        <v>3406</v>
      </c>
      <c r="B52" s="352" t="s">
        <v>62</v>
      </c>
      <c r="C52" s="352" t="s">
        <v>113</v>
      </c>
      <c r="D52" s="354"/>
      <c r="E52" s="361" t="s">
        <v>175</v>
      </c>
      <c r="F52" s="353" t="s">
        <v>175</v>
      </c>
      <c r="G52" s="353" t="s">
        <v>47</v>
      </c>
      <c r="H52" s="353" t="s">
        <v>47</v>
      </c>
      <c r="I52" s="353" t="s">
        <v>270</v>
      </c>
      <c r="J52" s="353" t="s">
        <v>238</v>
      </c>
      <c r="K52" s="353" t="s">
        <v>653</v>
      </c>
      <c r="L52" s="353" t="s">
        <v>2177</v>
      </c>
      <c r="M52" s="366" t="s">
        <v>4262</v>
      </c>
      <c r="O52" s="299"/>
      <c r="P52" s="299"/>
      <c r="Q52" s="299"/>
      <c r="R52" s="299"/>
      <c r="S52" s="368">
        <f>IF(Tabla_Menu[[#This Row],[Nivel]]=T51,0,COUNTIF(Tabla_Menu[Nivel],Tabla_Menu[[#This Row],[Nivel]]))</f>
        <v>0</v>
      </c>
      <c r="T52" s="61"/>
      <c r="U52" s="61" t="s">
        <v>1938</v>
      </c>
      <c r="V52" s="368" t="s">
        <v>1800</v>
      </c>
      <c r="W52" s="232"/>
      <c r="X52" s="371"/>
      <c r="Y52" s="232"/>
      <c r="Z52" s="232" t="s">
        <v>3787</v>
      </c>
      <c r="AA52" s="232" t="s">
        <v>1802</v>
      </c>
      <c r="AB52" s="371"/>
      <c r="AC52" s="368" t="str">
        <f ca="1">IF(OR(Tabla_Menu[[#This Row],[Nivel]]="",IFERROR(SEARCH(MID(CELL("nombrearchivo"),FIND(".xlsm]",CELL("nombrearchivo"),1)+6,100),Tabla_Menu[[#This Row],[HOJAS NO MUESTRA]],1),0)&gt;0),"N/A","")</f>
        <v>N/A</v>
      </c>
      <c r="AD52" s="232">
        <f ca="1">IF(Tabla_Menu[[#This Row],[N/A]]="",,COUNTIF(Tabla_Menu[&amp;],Tabla_Menu[[#This Row],[&amp;]]))</f>
        <v>39</v>
      </c>
      <c r="AE52" s="232" t="str">
        <f ca="1">Tabla_Menu[[#This Row],[Nivel]]&amp;Tabla_Menu[[#This Row],[N/A]]</f>
        <v>N/A</v>
      </c>
      <c r="AF52" s="232" t="str" cm="1">
        <f t="array" ref="AF52">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[Alt+m]</v>
      </c>
    </row>
    <row r="53" spans="1:32" outlineLevel="1" x14ac:dyDescent="0.4">
      <c r="A53" s="352" t="s">
        <v>3407</v>
      </c>
      <c r="B53" s="352" t="s">
        <v>62</v>
      </c>
      <c r="C53" s="352" t="s">
        <v>114</v>
      </c>
      <c r="D53" s="354"/>
      <c r="E53" s="361" t="s">
        <v>183</v>
      </c>
      <c r="F53" s="353" t="s">
        <v>183</v>
      </c>
      <c r="G53" s="353" t="s">
        <v>176</v>
      </c>
      <c r="H53" s="353" t="s">
        <v>176</v>
      </c>
      <c r="I53" s="353" t="s">
        <v>271</v>
      </c>
      <c r="J53" s="353" t="s">
        <v>239</v>
      </c>
      <c r="K53" s="353" t="s">
        <v>654</v>
      </c>
      <c r="L53" s="353" t="s">
        <v>2178</v>
      </c>
      <c r="M53" s="366" t="s">
        <v>4262</v>
      </c>
      <c r="O53" s="299"/>
      <c r="P53" s="299"/>
      <c r="Q53" s="299"/>
      <c r="R53" s="299"/>
      <c r="S53" s="368">
        <f>IF(Tabla_Menu[[#This Row],[Nivel]]=T52,0,COUNTIF(Tabla_Menu[Nivel],Tabla_Menu[[#This Row],[Nivel]]))</f>
        <v>0</v>
      </c>
      <c r="T53" s="61"/>
      <c r="U53" s="61" t="s">
        <v>1938</v>
      </c>
      <c r="V53" s="368" t="s">
        <v>1800</v>
      </c>
      <c r="W53" s="232"/>
      <c r="X53" s="371"/>
      <c r="Y53" s="232"/>
      <c r="Z53" s="232" t="s">
        <v>3787</v>
      </c>
      <c r="AA53" s="232" t="s">
        <v>1811</v>
      </c>
      <c r="AB53" s="371"/>
      <c r="AC53" s="368" t="str">
        <f ca="1">IF(OR(Tabla_Menu[[#This Row],[Nivel]]="",IFERROR(SEARCH(MID(CELL("nombrearchivo"),FIND(".xlsm]",CELL("nombrearchivo"),1)+6,100),Tabla_Menu[[#This Row],[HOJAS NO MUESTRA]],1),0)&gt;0),"N/A","")</f>
        <v>N/A</v>
      </c>
      <c r="AD53" s="232">
        <f ca="1">IF(Tabla_Menu[[#This Row],[N/A]]="",,COUNTIF(Tabla_Menu[&amp;],Tabla_Menu[[#This Row],[&amp;]]))</f>
        <v>39</v>
      </c>
      <c r="AE53" s="232" t="str">
        <f ca="1">Tabla_Menu[[#This Row],[Nivel]]&amp;Tabla_Menu[[#This Row],[N/A]]</f>
        <v>N/A</v>
      </c>
      <c r="AF53" s="232" t="str" cm="1">
        <f t="array" ref="AF53">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[Ctrl+May+F10]</v>
      </c>
    </row>
    <row r="54" spans="1:32" outlineLevel="1" x14ac:dyDescent="0.4">
      <c r="A54" s="352" t="s">
        <v>3408</v>
      </c>
      <c r="B54" s="352" t="s">
        <v>62</v>
      </c>
      <c r="C54" s="352" t="s">
        <v>115</v>
      </c>
      <c r="D54" s="354"/>
      <c r="E54" s="361" t="s">
        <v>953</v>
      </c>
      <c r="F54" s="353" t="s">
        <v>953</v>
      </c>
      <c r="G54" s="353" t="s">
        <v>954</v>
      </c>
      <c r="H54" s="353" t="s">
        <v>955</v>
      </c>
      <c r="I54" s="353" t="s">
        <v>1339</v>
      </c>
      <c r="J54" s="353" t="s">
        <v>1340</v>
      </c>
      <c r="K54" s="353" t="s">
        <v>1341</v>
      </c>
      <c r="L54" s="353" t="s">
        <v>2179</v>
      </c>
      <c r="M54" s="366" t="s">
        <v>4262</v>
      </c>
      <c r="O54" s="299"/>
      <c r="P54" s="299"/>
      <c r="Q54" s="299"/>
      <c r="R54" s="299"/>
      <c r="S54" s="368">
        <f>IF(Tabla_Menu[[#This Row],[Nivel]]=T53,0,COUNTIF(Tabla_Menu[Nivel],Tabla_Menu[[#This Row],[Nivel]]))</f>
        <v>0</v>
      </c>
      <c r="T54" s="61"/>
      <c r="U54" s="61" t="s">
        <v>1939</v>
      </c>
      <c r="V54" s="368" t="s">
        <v>2012</v>
      </c>
      <c r="W54" s="232"/>
      <c r="X54" s="371"/>
      <c r="Y54" s="232"/>
      <c r="Z54" s="232" t="s">
        <v>3788</v>
      </c>
      <c r="AA54" s="232" t="s">
        <v>1804</v>
      </c>
      <c r="AB54" s="371"/>
      <c r="AC54" s="368" t="str">
        <f ca="1">IF(OR(Tabla_Menu[[#This Row],[Nivel]]="",IFERROR(SEARCH(MID(CELL("nombrearchivo"),FIND(".xlsm]",CELL("nombrearchivo"),1)+6,100),Tabla_Menu[[#This Row],[HOJAS NO MUESTRA]],1),0)&gt;0),"N/A","")</f>
        <v>N/A</v>
      </c>
      <c r="AD54" s="232">
        <f ca="1">IF(Tabla_Menu[[#This Row],[N/A]]="",,COUNTIF(Tabla_Menu[&amp;],Tabla_Menu[[#This Row],[&amp;]]))</f>
        <v>39</v>
      </c>
      <c r="AE54" s="232" t="str">
        <f ca="1">Tabla_Menu[[#This Row],[Nivel]]&amp;Tabla_Menu[[#This Row],[N/A]]</f>
        <v>N/A</v>
      </c>
      <c r="AF54" s="232" t="str" cm="1">
        <f t="array" ref="AF54">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[Ctrl+May+U]</v>
      </c>
    </row>
    <row r="55" spans="1:32" outlineLevel="1" x14ac:dyDescent="0.4">
      <c r="A55" s="352" t="s">
        <v>3409</v>
      </c>
      <c r="B55" s="352" t="s">
        <v>62</v>
      </c>
      <c r="C55" s="352" t="s">
        <v>116</v>
      </c>
      <c r="D55" s="354"/>
      <c r="E55" s="361" t="s">
        <v>157</v>
      </c>
      <c r="F55" s="353" t="s">
        <v>157</v>
      </c>
      <c r="G55" s="353" t="s">
        <v>177</v>
      </c>
      <c r="H55" s="353" t="s">
        <v>212</v>
      </c>
      <c r="I55" s="353" t="s">
        <v>272</v>
      </c>
      <c r="J55" s="353" t="s">
        <v>240</v>
      </c>
      <c r="K55" s="353" t="s">
        <v>655</v>
      </c>
      <c r="L55" s="353" t="s">
        <v>2180</v>
      </c>
      <c r="M55" s="366" t="s">
        <v>4262</v>
      </c>
      <c r="O55" s="299"/>
      <c r="P55" s="299"/>
      <c r="Q55" s="299"/>
      <c r="R55" s="299"/>
      <c r="S55" s="368">
        <f>IF(Tabla_Menu[[#This Row],[Nivel]]=T54,0,COUNTIF(Tabla_Menu[Nivel],Tabla_Menu[[#This Row],[Nivel]]))</f>
        <v>0</v>
      </c>
      <c r="T55" s="61"/>
      <c r="U55" s="61" t="s">
        <v>1940</v>
      </c>
      <c r="V55" s="368" t="s">
        <v>2012</v>
      </c>
      <c r="W55" s="232"/>
      <c r="X55" s="371"/>
      <c r="Y55" s="232"/>
      <c r="Z55" s="232" t="s">
        <v>3789</v>
      </c>
      <c r="AA55" s="232" t="s">
        <v>1806</v>
      </c>
      <c r="AB55" s="371"/>
      <c r="AC55" s="368" t="str">
        <f ca="1">IF(OR(Tabla_Menu[[#This Row],[Nivel]]="",IFERROR(SEARCH(MID(CELL("nombrearchivo"),FIND(".xlsm]",CELL("nombrearchivo"),1)+6,100),Tabla_Menu[[#This Row],[HOJAS NO MUESTRA]],1),0)&gt;0),"N/A","")</f>
        <v>N/A</v>
      </c>
      <c r="AD55" s="232">
        <f ca="1">IF(Tabla_Menu[[#This Row],[N/A]]="",,COUNTIF(Tabla_Menu[&amp;],Tabla_Menu[[#This Row],[&amp;]]))</f>
        <v>39</v>
      </c>
      <c r="AE55" s="232" t="str">
        <f ca="1">Tabla_Menu[[#This Row],[Nivel]]&amp;Tabla_Menu[[#This Row],[N/A]]</f>
        <v>N/A</v>
      </c>
      <c r="AF55" s="232" t="str" cm="1">
        <f t="array" ref="AF55">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[Alt+DOWN]</v>
      </c>
    </row>
    <row r="56" spans="1:32" outlineLevel="1" x14ac:dyDescent="0.4">
      <c r="A56" s="352" t="s">
        <v>1716</v>
      </c>
      <c r="B56" s="352" t="s">
        <v>62</v>
      </c>
      <c r="C56" s="352" t="s">
        <v>117</v>
      </c>
      <c r="D56" s="354"/>
      <c r="E56" s="361" t="s">
        <v>39</v>
      </c>
      <c r="F56" s="353" t="s">
        <v>39</v>
      </c>
      <c r="G56" s="353" t="s">
        <v>159</v>
      </c>
      <c r="H56" s="353" t="s">
        <v>213</v>
      </c>
      <c r="I56" s="353" t="s">
        <v>273</v>
      </c>
      <c r="J56" s="353" t="s">
        <v>241</v>
      </c>
      <c r="K56" s="353" t="s">
        <v>656</v>
      </c>
      <c r="L56" s="353" t="s">
        <v>2181</v>
      </c>
      <c r="M56" s="366" t="s">
        <v>4262</v>
      </c>
      <c r="R56" s="299"/>
      <c r="S56" s="368">
        <f>IF(Tabla_Menu[[#This Row],[Nivel]]=T55,0,COUNTIF(Tabla_Menu[Nivel],Tabla_Menu[[#This Row],[Nivel]]))</f>
        <v>0</v>
      </c>
      <c r="T56" s="61"/>
      <c r="U56" s="556" t="s">
        <v>1941</v>
      </c>
      <c r="V56" s="368" t="s">
        <v>2012</v>
      </c>
      <c r="W56" s="232"/>
      <c r="X56" s="371"/>
      <c r="Y56" s="232"/>
      <c r="Z56" s="232" t="s">
        <v>3790</v>
      </c>
      <c r="AA56" s="232" t="s">
        <v>1808</v>
      </c>
      <c r="AB56" s="371"/>
      <c r="AC56" s="368" t="str">
        <f ca="1">IF(OR(Tabla_Menu[[#This Row],[Nivel]]="",IFERROR(SEARCH(MID(CELL("nombrearchivo"),FIND(".xlsm]",CELL("nombrearchivo"),1)+6,100),Tabla_Menu[[#This Row],[HOJAS NO MUESTRA]],1),0)&gt;0),"N/A","")</f>
        <v>N/A</v>
      </c>
      <c r="AD56" s="232">
        <f ca="1">IF(Tabla_Menu[[#This Row],[N/A]]="",,COUNTIF(Tabla_Menu[&amp;],Tabla_Menu[[#This Row],[&amp;]]))</f>
        <v>39</v>
      </c>
      <c r="AE56" s="232" t="str">
        <f ca="1">Tabla_Menu[[#This Row],[Nivel]]&amp;Tabla_Menu[[#This Row],[N/A]]</f>
        <v>N/A</v>
      </c>
      <c r="AF56" s="232" t="str" cm="1">
        <f t="array" ref="AF56">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[TAB]</v>
      </c>
    </row>
    <row r="57" spans="1:32" outlineLevel="1" x14ac:dyDescent="0.4">
      <c r="A57" s="352" t="s">
        <v>1720</v>
      </c>
      <c r="B57" s="352" t="s">
        <v>62</v>
      </c>
      <c r="C57" s="352" t="s">
        <v>118</v>
      </c>
      <c r="D57" s="354"/>
      <c r="E57" s="361" t="s">
        <v>2432</v>
      </c>
      <c r="F57" s="353" t="s">
        <v>2432</v>
      </c>
      <c r="G57" s="353" t="s">
        <v>178</v>
      </c>
      <c r="H57" s="353" t="s">
        <v>2433</v>
      </c>
      <c r="I57" s="353" t="s">
        <v>274</v>
      </c>
      <c r="J57" s="353" t="s">
        <v>242</v>
      </c>
      <c r="K57" s="353" t="s">
        <v>657</v>
      </c>
      <c r="L57" s="353" t="s">
        <v>2182</v>
      </c>
      <c r="M57" s="366" t="s">
        <v>4262</v>
      </c>
      <c r="R57" s="299"/>
      <c r="S57" s="368">
        <f>IF(Tabla_Menu[[#This Row],[Nivel]]=T56,0,COUNTIF(Tabla_Menu[Nivel],Tabla_Menu[[#This Row],[Nivel]]))</f>
        <v>0</v>
      </c>
      <c r="T57" s="61"/>
      <c r="U57" s="61" t="s">
        <v>1942</v>
      </c>
      <c r="V57" s="368" t="s">
        <v>2012</v>
      </c>
      <c r="W57" s="232"/>
      <c r="X57" s="371"/>
      <c r="Y57" s="232"/>
      <c r="Z57" s="232" t="s">
        <v>3791</v>
      </c>
      <c r="AA57" s="232" t="s">
        <v>1810</v>
      </c>
      <c r="AB57" s="371"/>
      <c r="AC57" s="368" t="str">
        <f ca="1">IF(OR(Tabla_Menu[[#This Row],[Nivel]]="",IFERROR(SEARCH(MID(CELL("nombrearchivo"),FIND(".xlsm]",CELL("nombrearchivo"),1)+6,100),Tabla_Menu[[#This Row],[HOJAS NO MUESTRA]],1),0)&gt;0),"N/A","")</f>
        <v>N/A</v>
      </c>
      <c r="AD57" s="232">
        <f ca="1">IF(Tabla_Menu[[#This Row],[N/A]]="",,COUNTIF(Tabla_Menu[&amp;],Tabla_Menu[[#This Row],[&amp;]]))</f>
        <v>39</v>
      </c>
      <c r="AE57" s="232" t="str">
        <f ca="1">Tabla_Menu[[#This Row],[Nivel]]&amp;Tabla_Menu[[#This Row],[N/A]]</f>
        <v>N/A</v>
      </c>
      <c r="AF57" s="232" t="str" cm="1">
        <f t="array" ref="AF57">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[May+TAB]</v>
      </c>
    </row>
    <row r="58" spans="1:32" outlineLevel="1" x14ac:dyDescent="0.4">
      <c r="A58" s="352" t="s">
        <v>1725</v>
      </c>
      <c r="B58" s="352" t="s">
        <v>62</v>
      </c>
      <c r="C58" s="352" t="s">
        <v>119</v>
      </c>
      <c r="D58" s="354"/>
      <c r="E58" s="361" t="s">
        <v>134</v>
      </c>
      <c r="F58" s="353" t="s">
        <v>134</v>
      </c>
      <c r="G58" s="353" t="s">
        <v>179</v>
      </c>
      <c r="H58" s="353" t="s">
        <v>214</v>
      </c>
      <c r="I58" s="353" t="s">
        <v>275</v>
      </c>
      <c r="J58" s="353" t="s">
        <v>243</v>
      </c>
      <c r="K58" s="353" t="s">
        <v>658</v>
      </c>
      <c r="L58" s="353" t="s">
        <v>2183</v>
      </c>
      <c r="M58" s="366" t="s">
        <v>4262</v>
      </c>
      <c r="R58" s="299"/>
      <c r="S58" s="368">
        <f>IF(Tabla_Menu[[#This Row],[Nivel]]=T57,0,COUNTIF(Tabla_Menu[Nivel],Tabla_Menu[[#This Row],[Nivel]]))</f>
        <v>0</v>
      </c>
      <c r="T58" s="61"/>
      <c r="U58" s="61" t="s">
        <v>1873</v>
      </c>
      <c r="V58" s="368" t="s">
        <v>1696</v>
      </c>
      <c r="W58" s="232"/>
      <c r="X58" s="371"/>
      <c r="Y58" s="232"/>
      <c r="Z58" s="232" t="s">
        <v>3763</v>
      </c>
      <c r="AA58" s="232" t="s">
        <v>2026</v>
      </c>
      <c r="AB58" s="371"/>
      <c r="AC58" s="368" t="str">
        <f ca="1">IF(OR(Tabla_Menu[[#This Row],[Nivel]]="",IFERROR(SEARCH(MID(CELL("nombrearchivo"),FIND(".xlsm]",CELL("nombrearchivo"),1)+6,100),Tabla_Menu[[#This Row],[HOJAS NO MUESTRA]],1),0)&gt;0),"N/A","")</f>
        <v>N/A</v>
      </c>
      <c r="AD58" s="232">
        <f ca="1">IF(Tabla_Menu[[#This Row],[N/A]]="",,COUNTIF(Tabla_Menu[&amp;],Tabla_Menu[[#This Row],[&amp;]]))</f>
        <v>39</v>
      </c>
      <c r="AE58" s="232" t="str">
        <f ca="1">Tabla_Menu[[#This Row],[Nivel]]&amp;Tabla_Menu[[#This Row],[N/A]]</f>
        <v>N/A</v>
      </c>
      <c r="AF58" s="232" t="str" cm="1">
        <f t="array" ref="AF58">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v>
      </c>
    </row>
    <row r="59" spans="1:32" outlineLevel="1" x14ac:dyDescent="0.5">
      <c r="A59" s="352" t="s">
        <v>1727</v>
      </c>
      <c r="B59" s="352" t="s">
        <v>62</v>
      </c>
      <c r="C59" s="352" t="s">
        <v>120</v>
      </c>
      <c r="D59" s="354"/>
      <c r="E59" s="361" t="s">
        <v>135</v>
      </c>
      <c r="F59" s="353" t="s">
        <v>135</v>
      </c>
      <c r="G59" s="353" t="s">
        <v>180</v>
      </c>
      <c r="H59" s="353" t="s">
        <v>215</v>
      </c>
      <c r="I59" s="353" t="s">
        <v>276</v>
      </c>
      <c r="J59" s="353" t="s">
        <v>244</v>
      </c>
      <c r="K59" s="353" t="s">
        <v>659</v>
      </c>
      <c r="L59" s="353" t="s">
        <v>2184</v>
      </c>
      <c r="M59" s="366" t="s">
        <v>4262</v>
      </c>
      <c r="S59" s="368">
        <f>IF(Tabla_Menu[[#This Row],[Nivel]]=T58,0,COUNTIF(Tabla_Menu[Nivel],Tabla_Menu[[#This Row],[Nivel]]))</f>
        <v>0</v>
      </c>
      <c r="T59" s="61"/>
      <c r="U59" s="61" t="s">
        <v>1929</v>
      </c>
      <c r="V59" s="368" t="s">
        <v>1688</v>
      </c>
      <c r="W59" s="232"/>
      <c r="X59" s="371"/>
      <c r="Y59" s="232"/>
      <c r="Z59" s="232" t="s">
        <v>3741</v>
      </c>
      <c r="AA59" s="232" t="s">
        <v>1812</v>
      </c>
      <c r="AB59" s="371"/>
      <c r="AC59" s="368" t="str">
        <f ca="1">IF(OR(Tabla_Menu[[#This Row],[Nivel]]="",IFERROR(SEARCH(MID(CELL("nombrearchivo"),FIND(".xlsm]",CELL("nombrearchivo"),1)+6,100),Tabla_Menu[[#This Row],[HOJAS NO MUESTRA]],1),0)&gt;0),"N/A","")</f>
        <v>N/A</v>
      </c>
      <c r="AD59" s="232">
        <f ca="1">IF(Tabla_Menu[[#This Row],[N/A]]="",,COUNTIF(Tabla_Menu[&amp;],Tabla_Menu[[#This Row],[&amp;]]))</f>
        <v>39</v>
      </c>
      <c r="AE59" s="232" t="str">
        <f ca="1">Tabla_Menu[[#This Row],[Nivel]]&amp;Tabla_Menu[[#This Row],[N/A]]</f>
        <v>N/A</v>
      </c>
      <c r="AF59" s="232" t="str" cm="1">
        <f t="array" ref="AF59">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[Alt+LEFT]</v>
      </c>
    </row>
    <row r="60" spans="1:32" outlineLevel="1" x14ac:dyDescent="0.5">
      <c r="A60" s="352" t="s">
        <v>1729</v>
      </c>
      <c r="B60" s="352" t="s">
        <v>62</v>
      </c>
      <c r="C60" s="352" t="s">
        <v>121</v>
      </c>
      <c r="D60" s="354"/>
      <c r="E60" s="361" t="s">
        <v>4129</v>
      </c>
      <c r="F60" s="353" t="s">
        <v>4129</v>
      </c>
      <c r="G60" s="353" t="s">
        <v>4130</v>
      </c>
      <c r="H60" s="353" t="s">
        <v>4131</v>
      </c>
      <c r="I60" s="353" t="s">
        <v>4132</v>
      </c>
      <c r="J60" s="353" t="s">
        <v>4133</v>
      </c>
      <c r="K60" s="353" t="s">
        <v>4134</v>
      </c>
      <c r="L60" s="353" t="s">
        <v>4135</v>
      </c>
      <c r="M60" s="366" t="s">
        <v>4262</v>
      </c>
      <c r="S60" s="368">
        <f>IF(Tabla_Menu[[#This Row],[Nivel]]=T59,0,COUNTIF(Tabla_Menu[Nivel],Tabla_Menu[[#This Row],[Nivel]]))</f>
        <v>0</v>
      </c>
      <c r="T60" s="61"/>
      <c r="U60" s="61"/>
      <c r="V60" s="368"/>
      <c r="W60" s="232"/>
      <c r="X60" s="371"/>
      <c r="Y60" s="232"/>
      <c r="Z60" s="232" t="s">
        <v>1980</v>
      </c>
      <c r="AA60" s="232" t="s">
        <v>1979</v>
      </c>
      <c r="AB60" s="371"/>
      <c r="AC60" s="368" t="str">
        <f ca="1">IF(OR(Tabla_Menu[[#This Row],[Nivel]]="",IFERROR(SEARCH(MID(CELL("nombrearchivo"),FIND(".xlsm]",CELL("nombrearchivo"),1)+6,100),Tabla_Menu[[#This Row],[HOJAS NO MUESTRA]],1),0)&gt;0),"N/A","")</f>
        <v>N/A</v>
      </c>
      <c r="AD60" s="232">
        <f ca="1">IF(Tabla_Menu[[#This Row],[N/A]]="",,COUNTIF(Tabla_Menu[&amp;],Tabla_Menu[[#This Row],[&amp;]]))</f>
        <v>39</v>
      </c>
      <c r="AE60" s="232" t="str">
        <f ca="1">Tabla_Menu[[#This Row],[Nivel]]&amp;Tabla_Menu[[#This Row],[N/A]]</f>
        <v>N/A</v>
      </c>
      <c r="AF60" s="232" t="str" cm="1">
        <f t="array" ref="AF60">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[Ctrl+F2]</v>
      </c>
    </row>
    <row r="61" spans="1:32" outlineLevel="1" x14ac:dyDescent="0.5">
      <c r="A61" s="352" t="s">
        <v>1732</v>
      </c>
      <c r="B61" s="352" t="s">
        <v>62</v>
      </c>
      <c r="C61" s="352" t="s">
        <v>122</v>
      </c>
      <c r="D61" s="354"/>
      <c r="E61" s="361" t="s">
        <v>136</v>
      </c>
      <c r="F61" s="353" t="s">
        <v>136</v>
      </c>
      <c r="G61" s="353" t="s">
        <v>186</v>
      </c>
      <c r="H61" s="353" t="s">
        <v>292</v>
      </c>
      <c r="I61" s="353" t="s">
        <v>293</v>
      </c>
      <c r="J61" s="353" t="s">
        <v>294</v>
      </c>
      <c r="K61" s="353" t="s">
        <v>660</v>
      </c>
      <c r="L61" s="353" t="s">
        <v>2185</v>
      </c>
      <c r="M61" s="366" t="s">
        <v>4262</v>
      </c>
      <c r="S61" s="368">
        <f>IF(Tabla_Menu[[#This Row],[Nivel]]=T60,0,COUNTIF(Tabla_Menu[Nivel],Tabla_Menu[[#This Row],[Nivel]]))</f>
        <v>0</v>
      </c>
      <c r="T61" s="61"/>
      <c r="U61" s="61"/>
      <c r="V61" s="368"/>
      <c r="W61" s="232"/>
      <c r="X61" s="371"/>
      <c r="Y61" s="232"/>
      <c r="Z61" s="232" t="s">
        <v>1982</v>
      </c>
      <c r="AA61" s="232" t="s">
        <v>1981</v>
      </c>
      <c r="AB61" s="371"/>
      <c r="AC61" s="368" t="str">
        <f ca="1">IF(OR(Tabla_Menu[[#This Row],[Nivel]]="",IFERROR(SEARCH(MID(CELL("nombrearchivo"),FIND(".xlsm]",CELL("nombrearchivo"),1)+6,100),Tabla_Menu[[#This Row],[HOJAS NO MUESTRA]],1),0)&gt;0),"N/A","")</f>
        <v>N/A</v>
      </c>
      <c r="AD61" s="232">
        <f ca="1">IF(Tabla_Menu[[#This Row],[N/A]]="",,COUNTIF(Tabla_Menu[&amp;],Tabla_Menu[[#This Row],[&amp;]]))</f>
        <v>39</v>
      </c>
      <c r="AE61" s="232" t="str">
        <f ca="1">Tabla_Menu[[#This Row],[Nivel]]&amp;Tabla_Menu[[#This Row],[N/A]]</f>
        <v>N/A</v>
      </c>
      <c r="AF61" s="232" t="str" cm="1">
        <f t="array" ref="AF61">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[Ctrl+F3]</v>
      </c>
    </row>
    <row r="62" spans="1:32" outlineLevel="1" x14ac:dyDescent="0.5">
      <c r="A62" s="352" t="s">
        <v>1735</v>
      </c>
      <c r="B62" s="352" t="s">
        <v>62</v>
      </c>
      <c r="C62" s="352" t="s">
        <v>123</v>
      </c>
      <c r="D62" s="354"/>
      <c r="E62" s="361" t="s">
        <v>185</v>
      </c>
      <c r="F62" s="353" t="s">
        <v>185</v>
      </c>
      <c r="G62" s="353" t="s">
        <v>181</v>
      </c>
      <c r="H62" s="353" t="s">
        <v>216</v>
      </c>
      <c r="I62" s="353" t="s">
        <v>277</v>
      </c>
      <c r="J62" s="353" t="s">
        <v>245</v>
      </c>
      <c r="K62" s="353" t="s">
        <v>661</v>
      </c>
      <c r="L62" s="353" t="s">
        <v>2186</v>
      </c>
      <c r="M62" s="366" t="s">
        <v>4262</v>
      </c>
      <c r="S62" s="368">
        <f>IF(Tabla_Menu[[#This Row],[Nivel]]=T61,0,COUNTIF(Tabla_Menu[Nivel],Tabla_Menu[[#This Row],[Nivel]]))</f>
        <v>0</v>
      </c>
      <c r="T62" s="61"/>
      <c r="U62" s="61"/>
      <c r="V62" s="368"/>
      <c r="W62" s="232"/>
      <c r="X62" s="371"/>
      <c r="Y62" s="232"/>
      <c r="Z62" s="232" t="s">
        <v>1994</v>
      </c>
      <c r="AA62" s="232" t="s">
        <v>1993</v>
      </c>
      <c r="AB62" s="371"/>
      <c r="AC62" s="368" t="str">
        <f ca="1">IF(OR(Tabla_Menu[[#This Row],[Nivel]]="",IFERROR(SEARCH(MID(CELL("nombrearchivo"),FIND(".xlsm]",CELL("nombrearchivo"),1)+6,100),Tabla_Menu[[#This Row],[HOJAS NO MUESTRA]],1),0)&gt;0),"N/A","")</f>
        <v>N/A</v>
      </c>
      <c r="AD62" s="232">
        <f ca="1">IF(Tabla_Menu[[#This Row],[N/A]]="",,COUNTIF(Tabla_Menu[&amp;],Tabla_Menu[[#This Row],[&amp;]]))</f>
        <v>39</v>
      </c>
      <c r="AE62" s="232" t="str">
        <f ca="1">Tabla_Menu[[#This Row],[Nivel]]&amp;Tabla_Menu[[#This Row],[N/A]]</f>
        <v>N/A</v>
      </c>
      <c r="AF62" s="232" t="str" cm="1">
        <f t="array" ref="AF62">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[Ctrl+May+F3]</v>
      </c>
    </row>
    <row r="63" spans="1:32" outlineLevel="1" x14ac:dyDescent="0.5">
      <c r="A63" s="352" t="s">
        <v>3410</v>
      </c>
      <c r="B63" s="352" t="s">
        <v>62</v>
      </c>
      <c r="C63" s="352" t="s">
        <v>464</v>
      </c>
      <c r="D63" s="354"/>
      <c r="E63" s="361" t="s">
        <v>137</v>
      </c>
      <c r="F63" s="353" t="s">
        <v>137</v>
      </c>
      <c r="G63" s="353" t="s">
        <v>197</v>
      </c>
      <c r="H63" s="353" t="s">
        <v>217</v>
      </c>
      <c r="I63" s="353" t="s">
        <v>279</v>
      </c>
      <c r="J63" s="353" t="s">
        <v>246</v>
      </c>
      <c r="K63" s="353" t="s">
        <v>662</v>
      </c>
      <c r="L63" s="353" t="s">
        <v>2194</v>
      </c>
      <c r="M63" s="366" t="s">
        <v>4262</v>
      </c>
      <c r="S63" s="368">
        <f>IF(Tabla_Menu[[#This Row],[Nivel]]=T62,0,COUNTIF(Tabla_Menu[Nivel],Tabla_Menu[[#This Row],[Nivel]]))</f>
        <v>0</v>
      </c>
      <c r="T63" s="61"/>
      <c r="U63" s="61"/>
      <c r="V63" s="368"/>
      <c r="W63" s="232"/>
      <c r="X63" s="371"/>
      <c r="Y63" s="232"/>
      <c r="Z63" s="232" t="s">
        <v>1974</v>
      </c>
      <c r="AA63" s="232" t="s">
        <v>1973</v>
      </c>
      <c r="AB63" s="371"/>
      <c r="AC63" s="368" t="str">
        <f ca="1">IF(OR(Tabla_Menu[[#This Row],[Nivel]]="",IFERROR(SEARCH(MID(CELL("nombrearchivo"),FIND(".xlsm]",CELL("nombrearchivo"),1)+6,100),Tabla_Menu[[#This Row],[HOJAS NO MUESTRA]],1),0)&gt;0),"N/A","")</f>
        <v>N/A</v>
      </c>
      <c r="AD63" s="232">
        <f ca="1">IF(Tabla_Menu[[#This Row],[N/A]]="",,COUNTIF(Tabla_Menu[&amp;],Tabla_Menu[[#This Row],[&amp;]]))</f>
        <v>39</v>
      </c>
      <c r="AE63" s="232" t="str">
        <f ca="1">Tabla_Menu[[#This Row],[Nivel]]&amp;Tabla_Menu[[#This Row],[N/A]]</f>
        <v>N/A</v>
      </c>
      <c r="AF63" s="232" t="str" cm="1">
        <f t="array" ref="AF63">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[F3]</v>
      </c>
    </row>
    <row r="64" spans="1:32" outlineLevel="1" x14ac:dyDescent="0.5">
      <c r="A64" s="352" t="s">
        <v>3411</v>
      </c>
      <c r="B64" s="352" t="s">
        <v>62</v>
      </c>
      <c r="C64" s="352" t="s">
        <v>465</v>
      </c>
      <c r="D64" s="354"/>
      <c r="E64" s="361" t="s">
        <v>138</v>
      </c>
      <c r="F64" s="353" t="s">
        <v>138</v>
      </c>
      <c r="G64" s="353" t="s">
        <v>198</v>
      </c>
      <c r="H64" s="353" t="s">
        <v>218</v>
      </c>
      <c r="I64" s="353" t="s">
        <v>280</v>
      </c>
      <c r="J64" s="353" t="s">
        <v>247</v>
      </c>
      <c r="K64" s="353" t="s">
        <v>663</v>
      </c>
      <c r="L64" s="353" t="s">
        <v>2195</v>
      </c>
      <c r="M64" s="366" t="s">
        <v>4262</v>
      </c>
      <c r="S64" s="368">
        <f>IF(Tabla_Menu[[#This Row],[Nivel]]=T63,0,COUNTIF(Tabla_Menu[Nivel],Tabla_Menu[[#This Row],[Nivel]]))</f>
        <v>0</v>
      </c>
      <c r="T64" s="61"/>
      <c r="U64" s="61"/>
      <c r="V64" s="368"/>
      <c r="W64" s="232"/>
      <c r="X64" s="371"/>
      <c r="Y64" s="232"/>
      <c r="Z64" s="232" t="s">
        <v>1975</v>
      </c>
      <c r="AA64" s="232" t="s">
        <v>1976</v>
      </c>
      <c r="AB64" s="371"/>
      <c r="AC64" s="368" t="str">
        <f ca="1">IF(OR(Tabla_Menu[[#This Row],[Nivel]]="",IFERROR(SEARCH(MID(CELL("nombrearchivo"),FIND(".xlsm]",CELL("nombrearchivo"),1)+6,100),Tabla_Menu[[#This Row],[HOJAS NO MUESTRA]],1),0)&gt;0),"N/A","")</f>
        <v>N/A</v>
      </c>
      <c r="AD64" s="232">
        <f ca="1">IF(Tabla_Menu[[#This Row],[N/A]]="",,COUNTIF(Tabla_Menu[&amp;],Tabla_Menu[[#This Row],[&amp;]]))</f>
        <v>39</v>
      </c>
      <c r="AE64" s="232" t="str">
        <f ca="1">Tabla_Menu[[#This Row],[Nivel]]&amp;Tabla_Menu[[#This Row],[N/A]]</f>
        <v>N/A</v>
      </c>
      <c r="AF64" s="232" t="str" cm="1">
        <f t="array" ref="AF64">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[F5]</v>
      </c>
    </row>
    <row r="65" spans="1:32" outlineLevel="1" x14ac:dyDescent="0.5">
      <c r="A65" s="293" t="s">
        <v>3412</v>
      </c>
      <c r="B65" s="352" t="s">
        <v>62</v>
      </c>
      <c r="C65" s="352" t="s">
        <v>3359</v>
      </c>
      <c r="D65" s="354"/>
      <c r="E65" s="361" t="s">
        <v>3360</v>
      </c>
      <c r="F65" s="353" t="s">
        <v>3360</v>
      </c>
      <c r="G65" s="353" t="s">
        <v>3362</v>
      </c>
      <c r="H65" s="353" t="s">
        <v>3363</v>
      </c>
      <c r="I65" s="353" t="s">
        <v>3364</v>
      </c>
      <c r="J65" s="353" t="s">
        <v>3365</v>
      </c>
      <c r="K65" s="353" t="s">
        <v>3366</v>
      </c>
      <c r="L65" s="353" t="s">
        <v>3361</v>
      </c>
      <c r="M65" s="366" t="s">
        <v>4262</v>
      </c>
      <c r="S65" s="368">
        <f>IF(Tabla_Menu[[#This Row],[Nivel]]=T64,0,COUNTIF(Tabla_Menu[Nivel],Tabla_Menu[[#This Row],[Nivel]]))</f>
        <v>0</v>
      </c>
      <c r="T65" s="61"/>
      <c r="U65" s="61"/>
      <c r="V65" s="368"/>
      <c r="W65" s="232"/>
      <c r="X65" s="371"/>
      <c r="Y65" s="232"/>
      <c r="Z65" s="232" t="s">
        <v>1988</v>
      </c>
      <c r="AA65" s="232" t="s">
        <v>1987</v>
      </c>
      <c r="AB65" s="371"/>
      <c r="AC65" s="368" t="str">
        <f ca="1">IF(OR(Tabla_Menu[[#This Row],[Nivel]]="",IFERROR(SEARCH(MID(CELL("nombrearchivo"),FIND(".xlsm]",CELL("nombrearchivo"),1)+6,100),Tabla_Menu[[#This Row],[HOJAS NO MUESTRA]],1),0)&gt;0),"N/A","")</f>
        <v>N/A</v>
      </c>
      <c r="AD65" s="232">
        <f ca="1">IF(Tabla_Menu[[#This Row],[N/A]]="",,COUNTIF(Tabla_Menu[&amp;],Tabla_Menu[[#This Row],[&amp;]]))</f>
        <v>39</v>
      </c>
      <c r="AE65" s="232" t="str">
        <f ca="1">Tabla_Menu[[#This Row],[Nivel]]&amp;Tabla_Menu[[#This Row],[N/A]]</f>
        <v>N/A</v>
      </c>
      <c r="AF65" s="232" t="str" cm="1">
        <f t="array" ref="AF65">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[Alt+F8]</v>
      </c>
    </row>
    <row r="66" spans="1:32" outlineLevel="1" x14ac:dyDescent="0.5">
      <c r="A66" s="352" t="s">
        <v>3413</v>
      </c>
      <c r="B66" s="352" t="s">
        <v>62</v>
      </c>
      <c r="C66" s="352" t="s">
        <v>473</v>
      </c>
      <c r="D66" s="354"/>
      <c r="E66" s="361" t="s">
        <v>28</v>
      </c>
      <c r="F66" s="353" t="s">
        <v>28</v>
      </c>
      <c r="G66" s="353" t="s">
        <v>956</v>
      </c>
      <c r="H66" s="353" t="s">
        <v>219</v>
      </c>
      <c r="I66" s="353" t="s">
        <v>281</v>
      </c>
      <c r="J66" s="353" t="s">
        <v>248</v>
      </c>
      <c r="K66" s="353" t="s">
        <v>664</v>
      </c>
      <c r="L66" s="353" t="s">
        <v>2196</v>
      </c>
      <c r="M66" s="366" t="s">
        <v>4262</v>
      </c>
      <c r="S66" s="368">
        <f>IF(Tabla_Menu[[#This Row],[Nivel]]=T65,0,COUNTIF(Tabla_Menu[Nivel],Tabla_Menu[[#This Row],[Nivel]]))</f>
        <v>0</v>
      </c>
      <c r="T66" s="61"/>
      <c r="U66" s="61"/>
      <c r="V66" s="368"/>
      <c r="W66" s="232"/>
      <c r="X66" s="371"/>
      <c r="Y66" s="232"/>
      <c r="Z66" s="232" t="s">
        <v>1990</v>
      </c>
      <c r="AA66" s="232" t="s">
        <v>1989</v>
      </c>
      <c r="AB66" s="371"/>
      <c r="AC66" s="368" t="str">
        <f ca="1">IF(OR(Tabla_Menu[[#This Row],[Nivel]]="",IFERROR(SEARCH(MID(CELL("nombrearchivo"),FIND(".xlsm]",CELL("nombrearchivo"),1)+6,100),Tabla_Menu[[#This Row],[HOJAS NO MUESTRA]],1),0)&gt;0),"N/A","")</f>
        <v>N/A</v>
      </c>
      <c r="AD66" s="232">
        <f ca="1">IF(Tabla_Menu[[#This Row],[N/A]]="",,COUNTIF(Tabla_Menu[&amp;],Tabla_Menu[[#This Row],[&amp;]]))</f>
        <v>39</v>
      </c>
      <c r="AE66" s="232" t="str">
        <f ca="1">Tabla_Menu[[#This Row],[Nivel]]&amp;Tabla_Menu[[#This Row],[N/A]]</f>
        <v>N/A</v>
      </c>
      <c r="AF66" s="232" t="str" cm="1">
        <f t="array" ref="AF66">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[Alt+F10]</v>
      </c>
    </row>
    <row r="67" spans="1:32" outlineLevel="1" x14ac:dyDescent="0.5">
      <c r="A67" s="352" t="s">
        <v>3414</v>
      </c>
      <c r="B67" s="352" t="s">
        <v>62</v>
      </c>
      <c r="C67" s="352" t="s">
        <v>474</v>
      </c>
      <c r="D67" s="354"/>
      <c r="E67" s="361" t="s">
        <v>29</v>
      </c>
      <c r="F67" s="353" t="s">
        <v>29</v>
      </c>
      <c r="G67" s="353" t="s">
        <v>199</v>
      </c>
      <c r="H67" s="353" t="s">
        <v>220</v>
      </c>
      <c r="I67" s="353" t="s">
        <v>282</v>
      </c>
      <c r="J67" s="353" t="s">
        <v>249</v>
      </c>
      <c r="K67" s="353" t="s">
        <v>665</v>
      </c>
      <c r="L67" s="353" t="s">
        <v>2197</v>
      </c>
      <c r="M67" s="366" t="s">
        <v>4262</v>
      </c>
      <c r="S67" s="368">
        <f>IF(Tabla_Menu[[#This Row],[Nivel]]=T66,0,COUNTIF(Tabla_Menu[Nivel],Tabla_Menu[[#This Row],[Nivel]]))</f>
        <v>0</v>
      </c>
      <c r="T67" s="61"/>
      <c r="U67" s="61"/>
      <c r="V67" s="368"/>
      <c r="W67" s="232"/>
      <c r="X67" s="371"/>
      <c r="Y67" s="232"/>
      <c r="Z67" s="232" t="s">
        <v>1977</v>
      </c>
      <c r="AA67" s="232" t="s">
        <v>1978</v>
      </c>
      <c r="AB67" s="371"/>
      <c r="AC67" s="368" t="str">
        <f ca="1">IF(OR(Tabla_Menu[[#This Row],[Nivel]]="",IFERROR(SEARCH(MID(CELL("nombrearchivo"),FIND(".xlsm]",CELL("nombrearchivo"),1)+6,100),Tabla_Menu[[#This Row],[HOJAS NO MUESTRA]],1),0)&gt;0),"N/A","")</f>
        <v>N/A</v>
      </c>
      <c r="AD67" s="232">
        <f ca="1">IF(Tabla_Menu[[#This Row],[N/A]]="",,COUNTIF(Tabla_Menu[&amp;],Tabla_Menu[[#This Row],[&amp;]]))</f>
        <v>39</v>
      </c>
      <c r="AE67" s="232" t="str">
        <f ca="1">Tabla_Menu[[#This Row],[Nivel]]&amp;Tabla_Menu[[#This Row],[N/A]]</f>
        <v>N/A</v>
      </c>
      <c r="AF67" s="232" t="str" cm="1">
        <f t="array" ref="AF67">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[F10]</v>
      </c>
    </row>
    <row r="68" spans="1:32" outlineLevel="1" x14ac:dyDescent="0.5">
      <c r="A68" s="352" t="s">
        <v>3415</v>
      </c>
      <c r="B68" s="352" t="s">
        <v>62</v>
      </c>
      <c r="C68" s="352" t="s">
        <v>2420</v>
      </c>
      <c r="D68" s="354"/>
      <c r="E68" s="361" t="s">
        <v>2078</v>
      </c>
      <c r="F68" s="353" t="s">
        <v>2078</v>
      </c>
      <c r="G68" s="353" t="s">
        <v>2080</v>
      </c>
      <c r="H68" s="353" t="s">
        <v>2081</v>
      </c>
      <c r="I68" s="353" t="s">
        <v>2082</v>
      </c>
      <c r="J68" s="353" t="s">
        <v>2083</v>
      </c>
      <c r="K68" s="353" t="s">
        <v>2079</v>
      </c>
      <c r="L68" s="353" t="s">
        <v>2203</v>
      </c>
      <c r="M68" s="366" t="s">
        <v>4262</v>
      </c>
      <c r="S68" s="368">
        <f>IF(Tabla_Menu[[#This Row],[Nivel]]=T67,0,COUNTIF(Tabla_Menu[Nivel],Tabla_Menu[[#This Row],[Nivel]]))</f>
        <v>0</v>
      </c>
      <c r="T68" s="61"/>
      <c r="U68" s="61"/>
      <c r="V68" s="368"/>
      <c r="W68" s="232"/>
      <c r="X68" s="371"/>
      <c r="Y68" s="232"/>
      <c r="Z68" s="232" t="s">
        <v>1986</v>
      </c>
      <c r="AA68" s="232" t="s">
        <v>1985</v>
      </c>
      <c r="AB68" s="371"/>
      <c r="AC68" s="368" t="str">
        <f ca="1">IF(OR(Tabla_Menu[[#This Row],[Nivel]]="",IFERROR(SEARCH(MID(CELL("nombrearchivo"),FIND(".xlsm]",CELL("nombrearchivo"),1)+6,100),Tabla_Menu[[#This Row],[HOJAS NO MUESTRA]],1),0)&gt;0),"N/A","")</f>
        <v>N/A</v>
      </c>
      <c r="AD68" s="232">
        <f ca="1">IF(Tabla_Menu[[#This Row],[N/A]]="",,COUNTIF(Tabla_Menu[&amp;],Tabla_Menu[[#This Row],[&amp;]]))</f>
        <v>39</v>
      </c>
      <c r="AE68" s="232" t="str">
        <f ca="1">Tabla_Menu[[#This Row],[Nivel]]&amp;Tabla_Menu[[#This Row],[N/A]]</f>
        <v>N/A</v>
      </c>
      <c r="AF68" s="232" t="str" cm="1">
        <f t="array" ref="AF68">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[May+F10]</v>
      </c>
    </row>
    <row r="69" spans="1:32" outlineLevel="1" x14ac:dyDescent="0.5">
      <c r="A69" s="352" t="s">
        <v>3416</v>
      </c>
      <c r="B69" s="352" t="s">
        <v>62</v>
      </c>
      <c r="C69" s="352" t="s">
        <v>2421</v>
      </c>
      <c r="D69" s="354"/>
      <c r="E69" s="361" t="s">
        <v>2435</v>
      </c>
      <c r="F69" s="353" t="s">
        <v>2435</v>
      </c>
      <c r="G69" s="353" t="s">
        <v>2436</v>
      </c>
      <c r="H69" s="353" t="s">
        <v>2508</v>
      </c>
      <c r="I69" s="353" t="s">
        <v>2509</v>
      </c>
      <c r="J69" s="353" t="s">
        <v>2510</v>
      </c>
      <c r="K69" s="353" t="s">
        <v>2511</v>
      </c>
      <c r="L69" s="353" t="s">
        <v>2512</v>
      </c>
      <c r="M69" s="366" t="s">
        <v>4262</v>
      </c>
      <c r="S69" s="368">
        <f>IF(Tabla_Menu[[#This Row],[Nivel]]=T68,0,COUNTIF(Tabla_Menu[Nivel],Tabla_Menu[[#This Row],[Nivel]]))</f>
        <v>0</v>
      </c>
      <c r="T69" s="61"/>
      <c r="U69" s="61"/>
      <c r="V69" s="368"/>
      <c r="W69" s="232"/>
      <c r="X69" s="371"/>
      <c r="Y69" s="232"/>
      <c r="Z69" s="232" t="s">
        <v>1992</v>
      </c>
      <c r="AA69" s="232" t="s">
        <v>1991</v>
      </c>
      <c r="AB69" s="371"/>
      <c r="AC69" s="368" t="str">
        <f ca="1">IF(OR(Tabla_Menu[[#This Row],[Nivel]]="",IFERROR(SEARCH(MID(CELL("nombrearchivo"),FIND(".xlsm]",CELL("nombrearchivo"),1)+6,100),Tabla_Menu[[#This Row],[HOJAS NO MUESTRA]],1),0)&gt;0),"N/A","")</f>
        <v>N/A</v>
      </c>
      <c r="AD69" s="232">
        <f ca="1">IF(Tabla_Menu[[#This Row],[N/A]]="",,COUNTIF(Tabla_Menu[&amp;],Tabla_Menu[[#This Row],[&amp;]]))</f>
        <v>39</v>
      </c>
      <c r="AE69" s="232" t="str">
        <f ca="1">Tabla_Menu[[#This Row],[Nivel]]&amp;Tabla_Menu[[#This Row],[N/A]]</f>
        <v>N/A</v>
      </c>
      <c r="AF69" s="232" t="str" cm="1">
        <f t="array" ref="AF69">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[Alt+F11]</v>
      </c>
    </row>
    <row r="70" spans="1:32" outlineLevel="1" x14ac:dyDescent="0.5">
      <c r="A70" s="352" t="s">
        <v>3417</v>
      </c>
      <c r="B70" s="352" t="s">
        <v>62</v>
      </c>
      <c r="C70" s="352" t="s">
        <v>2437</v>
      </c>
      <c r="D70" s="354"/>
      <c r="E70" s="361" t="s">
        <v>2750</v>
      </c>
      <c r="F70" s="353" t="s">
        <v>2750</v>
      </c>
      <c r="G70" s="353" t="s">
        <v>2751</v>
      </c>
      <c r="H70" s="353" t="s">
        <v>2752</v>
      </c>
      <c r="I70" s="353" t="s">
        <v>2753</v>
      </c>
      <c r="J70" s="353" t="s">
        <v>2754</v>
      </c>
      <c r="K70" s="353" t="s">
        <v>2755</v>
      </c>
      <c r="L70" s="353" t="s">
        <v>2756</v>
      </c>
      <c r="M70" s="366" t="s">
        <v>4262</v>
      </c>
      <c r="S70" s="368">
        <f>IF(Tabla_Menu[[#This Row],[Nivel]]=T69,0,COUNTIF(Tabla_Menu[Nivel],Tabla_Menu[[#This Row],[Nivel]]))</f>
        <v>0</v>
      </c>
      <c r="T70" s="61"/>
      <c r="U70" s="61"/>
      <c r="V70" s="368"/>
      <c r="W70" s="232"/>
      <c r="X70" s="371"/>
      <c r="Y70" s="232"/>
      <c r="Z70" s="232" t="s">
        <v>1984</v>
      </c>
      <c r="AA70" s="232" t="s">
        <v>1983</v>
      </c>
      <c r="AB70" s="371"/>
      <c r="AC70" s="368" t="str">
        <f ca="1">IF(OR(Tabla_Menu[[#This Row],[Nivel]]="",IFERROR(SEARCH(MID(CELL("nombrearchivo"),FIND(".xlsm]",CELL("nombrearchivo"),1)+6,100),Tabla_Menu[[#This Row],[HOJAS NO MUESTRA]],1),0)&gt;0),"N/A","")</f>
        <v>N/A</v>
      </c>
      <c r="AD70" s="232">
        <f ca="1">IF(Tabla_Menu[[#This Row],[N/A]]="",,COUNTIF(Tabla_Menu[&amp;],Tabla_Menu[[#This Row],[&amp;]]))</f>
        <v>39</v>
      </c>
      <c r="AE70" s="232" t="str">
        <f ca="1">Tabla_Menu[[#This Row],[Nivel]]&amp;Tabla_Menu[[#This Row],[N/A]]</f>
        <v>N/A</v>
      </c>
      <c r="AF70" s="232" t="str" cm="1">
        <f t="array" ref="AF70">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[Ctrl+F11]</v>
      </c>
    </row>
    <row r="71" spans="1:32" outlineLevel="1" x14ac:dyDescent="0.5">
      <c r="A71" s="352" t="s">
        <v>3418</v>
      </c>
      <c r="B71" s="352" t="s">
        <v>62</v>
      </c>
      <c r="C71" s="352" t="s">
        <v>2412</v>
      </c>
      <c r="D71" s="354"/>
      <c r="E71" s="361" t="s">
        <v>3314</v>
      </c>
      <c r="F71" s="353" t="s">
        <v>3314</v>
      </c>
      <c r="G71" s="353" t="s">
        <v>1575</v>
      </c>
      <c r="H71" s="353" t="s">
        <v>1583</v>
      </c>
      <c r="I71" s="353" t="s">
        <v>1600</v>
      </c>
      <c r="J71" s="353" t="s">
        <v>1580</v>
      </c>
      <c r="K71" s="353" t="s">
        <v>1575</v>
      </c>
      <c r="L71" s="353" t="s">
        <v>2187</v>
      </c>
      <c r="M71" s="366" t="s">
        <v>4262</v>
      </c>
      <c r="S71" s="368">
        <f>IF(Tabla_Menu[[#This Row],[Nivel]]=T70,0,COUNTIF(Tabla_Menu[Nivel],Tabla_Menu[[#This Row],[Nivel]]))</f>
        <v>0</v>
      </c>
      <c r="T71" s="61"/>
      <c r="U71" s="61"/>
      <c r="V71" s="368"/>
      <c r="W71" s="232"/>
      <c r="X71" s="371"/>
      <c r="Y71" s="232"/>
      <c r="Z71" s="232" t="s">
        <v>1996</v>
      </c>
      <c r="AA71" s="232" t="s">
        <v>1995</v>
      </c>
      <c r="AB71" s="371"/>
      <c r="AC71" s="368" t="str">
        <f ca="1">IF(OR(Tabla_Menu[[#This Row],[Nivel]]="",IFERROR(SEARCH(MID(CELL("nombrearchivo"),FIND(".xlsm]",CELL("nombrearchivo"),1)+6,100),Tabla_Menu[[#This Row],[HOJAS NO MUESTRA]],1),0)&gt;0),"N/A","")</f>
        <v>N/A</v>
      </c>
      <c r="AD71" s="232">
        <f ca="1">IF(Tabla_Menu[[#This Row],[N/A]]="",,COUNTIF(Tabla_Menu[&amp;],Tabla_Menu[[#This Row],[&amp;]]))</f>
        <v>39</v>
      </c>
      <c r="AE71" s="232" t="str">
        <f ca="1">Tabla_Menu[[#This Row],[Nivel]]&amp;Tabla_Menu[[#This Row],[N/A]]</f>
        <v>N/A</v>
      </c>
      <c r="AF71" s="232" t="str" cm="1">
        <f t="array" ref="AF71">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[Ctrl+May+F12]</v>
      </c>
    </row>
    <row r="72" spans="1:32" outlineLevel="1" x14ac:dyDescent="0.5">
      <c r="A72" s="352" t="s">
        <v>3419</v>
      </c>
      <c r="B72" s="352" t="s">
        <v>62</v>
      </c>
      <c r="C72" s="352" t="s">
        <v>2413</v>
      </c>
      <c r="D72" s="354"/>
      <c r="E72" s="361" t="s">
        <v>3313</v>
      </c>
      <c r="F72" s="353" t="s">
        <v>3313</v>
      </c>
      <c r="G72" s="353" t="s">
        <v>1587</v>
      </c>
      <c r="H72" s="353" t="s">
        <v>1588</v>
      </c>
      <c r="I72" s="353" t="s">
        <v>1589</v>
      </c>
      <c r="J72" s="353" t="s">
        <v>1590</v>
      </c>
      <c r="K72" s="353" t="s">
        <v>1591</v>
      </c>
      <c r="L72" s="353" t="s">
        <v>2188</v>
      </c>
      <c r="M72" s="366" t="s">
        <v>4262</v>
      </c>
      <c r="S72" s="368">
        <f>IF(Tabla_Menu[[#This Row],[Nivel]]=T71,0,COUNTIF(Tabla_Menu[Nivel],Tabla_Menu[[#This Row],[Nivel]]))</f>
        <v>0</v>
      </c>
      <c r="T72" s="61"/>
      <c r="U72" s="61"/>
      <c r="V72" s="368" t="s">
        <v>1700</v>
      </c>
      <c r="W72" s="232"/>
      <c r="X72" s="371"/>
      <c r="Y72" s="232"/>
      <c r="Z72" s="232" t="s">
        <v>2010</v>
      </c>
      <c r="AA72" s="232" t="s">
        <v>2011</v>
      </c>
      <c r="AB72" s="371"/>
      <c r="AC72" s="368" t="str">
        <f ca="1">IF(OR(Tabla_Menu[[#This Row],[Nivel]]="",IFERROR(SEARCH(MID(CELL("nombrearchivo"),FIND(".xlsm]",CELL("nombrearchivo"),1)+6,100),Tabla_Menu[[#This Row],[HOJAS NO MUESTRA]],1),0)&gt;0),"N/A","")</f>
        <v>N/A</v>
      </c>
      <c r="AD72" s="232">
        <f ca="1">IF(Tabla_Menu[[#This Row],[N/A]]="",,COUNTIF(Tabla_Menu[&amp;],Tabla_Menu[[#This Row],[&amp;]]))</f>
        <v>39</v>
      </c>
      <c r="AE72" s="232" t="str">
        <f ca="1">Tabla_Menu[[#This Row],[Nivel]]&amp;Tabla_Menu[[#This Row],[N/A]]</f>
        <v>N/A</v>
      </c>
      <c r="AF72" s="232" t="str" cm="1">
        <f t="array" ref="AF72">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[Ctrl+x]</v>
      </c>
    </row>
    <row r="73" spans="1:32" outlineLevel="1" x14ac:dyDescent="0.5">
      <c r="A73" s="352" t="s">
        <v>3420</v>
      </c>
      <c r="B73" s="352" t="s">
        <v>62</v>
      </c>
      <c r="C73" s="352" t="s">
        <v>2414</v>
      </c>
      <c r="D73" s="354"/>
      <c r="E73" s="361" t="s">
        <v>1595</v>
      </c>
      <c r="F73" s="353" t="s">
        <v>1595</v>
      </c>
      <c r="G73" s="353" t="s">
        <v>1594</v>
      </c>
      <c r="H73" s="353" t="s">
        <v>1596</v>
      </c>
      <c r="I73" s="353" t="s">
        <v>1597</v>
      </c>
      <c r="J73" s="353" t="s">
        <v>1598</v>
      </c>
      <c r="K73" s="353" t="s">
        <v>1599</v>
      </c>
      <c r="L73" s="353" t="s">
        <v>2189</v>
      </c>
      <c r="M73" s="366" t="s">
        <v>4262</v>
      </c>
      <c r="S73" s="368">
        <f>IF(Tabla_Menu[[#This Row],[Nivel]]=T72,0,COUNTIF(Tabla_Menu[Nivel],Tabla_Menu[[#This Row],[Nivel]]))</f>
        <v>0</v>
      </c>
      <c r="T73" s="61"/>
      <c r="U73" s="61"/>
      <c r="V73" s="368"/>
      <c r="W73" s="232"/>
      <c r="X73" s="371"/>
      <c r="Y73" s="232"/>
      <c r="Z73" s="232" t="s">
        <v>2014</v>
      </c>
      <c r="AA73" s="232" t="s">
        <v>2013</v>
      </c>
      <c r="AB73" s="371"/>
      <c r="AC73" s="368" t="str">
        <f ca="1">IF(OR(Tabla_Menu[[#This Row],[Nivel]]="",IFERROR(SEARCH(MID(CELL("nombrearchivo"),FIND(".xlsm]",CELL("nombrearchivo"),1)+6,100),Tabla_Menu[[#This Row],[HOJAS NO MUESTRA]],1),0)&gt;0),"N/A","")</f>
        <v>N/A</v>
      </c>
      <c r="AD73" s="232">
        <f ca="1">IF(Tabla_Menu[[#This Row],[N/A]]="",,COUNTIF(Tabla_Menu[&amp;],Tabla_Menu[[#This Row],[&amp;]]))</f>
        <v>39</v>
      </c>
      <c r="AE73" s="232" t="str">
        <f ca="1">Tabla_Menu[[#This Row],[Nivel]]&amp;Tabla_Menu[[#This Row],[N/A]]</f>
        <v>N/A</v>
      </c>
      <c r="AF73" s="232" t="str" cm="1">
        <f t="array" ref="AF73">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[Esc]</v>
      </c>
    </row>
    <row r="74" spans="1:32" outlineLevel="1" x14ac:dyDescent="0.5">
      <c r="A74" s="352" t="s">
        <v>3421</v>
      </c>
      <c r="B74" s="352" t="s">
        <v>62</v>
      </c>
      <c r="C74" s="352" t="s">
        <v>2415</v>
      </c>
      <c r="D74" s="354"/>
      <c r="E74" s="361" t="s">
        <v>9</v>
      </c>
      <c r="F74" s="353" t="s">
        <v>9</v>
      </c>
      <c r="G74" s="353" t="s">
        <v>1586</v>
      </c>
      <c r="H74" s="353" t="s">
        <v>1584</v>
      </c>
      <c r="I74" s="353" t="s">
        <v>278</v>
      </c>
      <c r="J74" s="353" t="s">
        <v>1581</v>
      </c>
      <c r="K74" s="353" t="s">
        <v>1579</v>
      </c>
      <c r="L74" s="353" t="s">
        <v>2190</v>
      </c>
      <c r="M74" s="366" t="s">
        <v>4262</v>
      </c>
      <c r="S74" s="368">
        <f>IF(Tabla_Menu[[#This Row],[Nivel]]=T73,0,COUNTIF(Tabla_Menu[Nivel],Tabla_Menu[[#This Row],[Nivel]]))</f>
        <v>0</v>
      </c>
      <c r="T74" s="61"/>
      <c r="U74" s="61"/>
      <c r="V74" s="368"/>
      <c r="W74" s="232"/>
      <c r="X74" s="371"/>
      <c r="Y74" s="232"/>
      <c r="Z74" s="232" t="s">
        <v>2025</v>
      </c>
      <c r="AA74" s="232" t="s">
        <v>2024</v>
      </c>
      <c r="AB74" s="371"/>
      <c r="AC74" s="368" t="str">
        <f ca="1">IF(OR(Tabla_Menu[[#This Row],[Nivel]]="",IFERROR(SEARCH(MID(CELL("nombrearchivo"),FIND(".xlsm]",CELL("nombrearchivo"),1)+6,100),Tabla_Menu[[#This Row],[HOJAS NO MUESTRA]],1),0)&gt;0),"N/A","")</f>
        <v>N/A</v>
      </c>
      <c r="AD74" s="232">
        <f ca="1">IF(Tabla_Menu[[#This Row],[N/A]]="",,COUNTIF(Tabla_Menu[&amp;],Tabla_Menu[[#This Row],[&amp;]]))</f>
        <v>39</v>
      </c>
      <c r="AE74" s="232" t="str">
        <f ca="1">Tabla_Menu[[#This Row],[Nivel]]&amp;Tabla_Menu[[#This Row],[N/A]]</f>
        <v>N/A</v>
      </c>
      <c r="AF74" s="232" t="str" cm="1">
        <f t="array" ref="AF74">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v>
      </c>
    </row>
    <row r="75" spans="1:32" outlineLevel="1" x14ac:dyDescent="0.5">
      <c r="A75" s="352" t="s">
        <v>3422</v>
      </c>
      <c r="B75" s="352" t="s">
        <v>62</v>
      </c>
      <c r="C75" s="352" t="s">
        <v>2416</v>
      </c>
      <c r="D75" s="354"/>
      <c r="E75" s="361" t="s">
        <v>11</v>
      </c>
      <c r="F75" s="353" t="s">
        <v>11</v>
      </c>
      <c r="G75" s="353" t="s">
        <v>190</v>
      </c>
      <c r="H75" s="353" t="s">
        <v>1342</v>
      </c>
      <c r="I75" s="353" t="s">
        <v>1343</v>
      </c>
      <c r="J75" s="353" t="s">
        <v>1344</v>
      </c>
      <c r="K75" s="353" t="s">
        <v>1576</v>
      </c>
      <c r="L75" s="353" t="s">
        <v>2191</v>
      </c>
      <c r="M75" s="366" t="s">
        <v>4262</v>
      </c>
      <c r="S75" s="368">
        <f>IF(Tabla_Menu[[#This Row],[Nivel]]=T74,0,COUNTIF(Tabla_Menu[Nivel],Tabla_Menu[[#This Row],[Nivel]]))</f>
        <v>0</v>
      </c>
      <c r="T75" s="61"/>
      <c r="U75" s="61"/>
      <c r="V75" s="368"/>
      <c r="W75" s="232"/>
      <c r="X75" s="371"/>
      <c r="Y75" s="232"/>
      <c r="Z75" s="232" t="s">
        <v>2028</v>
      </c>
      <c r="AA75" s="232" t="s">
        <v>2027</v>
      </c>
      <c r="AB75" s="371"/>
      <c r="AC75" s="368" t="str">
        <f ca="1">IF(OR(Tabla_Menu[[#This Row],[Nivel]]="",IFERROR(SEARCH(MID(CELL("nombrearchivo"),FIND(".xlsm]",CELL("nombrearchivo"),1)+6,100),Tabla_Menu[[#This Row],[HOJAS NO MUESTRA]],1),0)&gt;0),"N/A","")</f>
        <v>N/A</v>
      </c>
      <c r="AD75" s="232">
        <f ca="1">IF(Tabla_Menu[[#This Row],[N/A]]="",,COUNTIF(Tabla_Menu[&amp;],Tabla_Menu[[#This Row],[&amp;]]))</f>
        <v>39</v>
      </c>
      <c r="AE75" s="232" t="str">
        <f ca="1">Tabla_Menu[[#This Row],[Nivel]]&amp;Tabla_Menu[[#This Row],[N/A]]</f>
        <v>N/A</v>
      </c>
      <c r="AF75" s="232" t="str" cm="1">
        <f t="array" ref="AF75">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[Alt+F2]</v>
      </c>
    </row>
    <row r="76" spans="1:32" outlineLevel="1" x14ac:dyDescent="0.5">
      <c r="A76" s="352" t="s">
        <v>3423</v>
      </c>
      <c r="B76" s="352" t="s">
        <v>62</v>
      </c>
      <c r="C76" s="352" t="s">
        <v>2417</v>
      </c>
      <c r="D76" s="354"/>
      <c r="E76" s="361" t="s">
        <v>15</v>
      </c>
      <c r="F76" s="353" t="s">
        <v>15</v>
      </c>
      <c r="G76" s="353" t="s">
        <v>189</v>
      </c>
      <c r="H76" s="353" t="s">
        <v>1585</v>
      </c>
      <c r="I76" s="353" t="s">
        <v>1345</v>
      </c>
      <c r="J76" s="353" t="s">
        <v>1582</v>
      </c>
      <c r="K76" s="353" t="s">
        <v>1578</v>
      </c>
      <c r="L76" s="353" t="s">
        <v>2192</v>
      </c>
      <c r="M76" s="366" t="s">
        <v>4262</v>
      </c>
      <c r="S76" s="368">
        <f>IF(Tabla_Menu[[#This Row],[Nivel]]=T75,0,COUNTIF(Tabla_Menu[Nivel],Tabla_Menu[[#This Row],[Nivel]]))</f>
        <v>0</v>
      </c>
      <c r="T76" s="61"/>
      <c r="U76" s="61"/>
      <c r="V76" s="368" t="s">
        <v>2049</v>
      </c>
      <c r="W76" s="232"/>
      <c r="X76" s="371"/>
      <c r="Y76" s="232"/>
      <c r="Z76" s="232" t="s">
        <v>2050</v>
      </c>
      <c r="AA76" s="232" t="s">
        <v>2051</v>
      </c>
      <c r="AB76" s="371"/>
      <c r="AC76" s="368" t="str">
        <f ca="1">IF(OR(Tabla_Menu[[#This Row],[Nivel]]="",IFERROR(SEARCH(MID(CELL("nombrearchivo"),FIND(".xlsm]",CELL("nombrearchivo"),1)+6,100),Tabla_Menu[[#This Row],[HOJAS NO MUESTRA]],1),0)&gt;0),"N/A","")</f>
        <v>N/A</v>
      </c>
      <c r="AD76" s="232">
        <f ca="1">IF(Tabla_Menu[[#This Row],[N/A]]="",,COUNTIF(Tabla_Menu[&amp;],Tabla_Menu[[#This Row],[&amp;]]))</f>
        <v>39</v>
      </c>
      <c r="AE76" s="232" t="str">
        <f ca="1">Tabla_Menu[[#This Row],[Nivel]]&amp;Tabla_Menu[[#This Row],[N/A]]</f>
        <v>N/A</v>
      </c>
      <c r="AF76" s="232" t="str" cm="1">
        <f t="array" ref="AF76">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[Alt+Ctrl+d]</v>
      </c>
    </row>
    <row r="77" spans="1:32" ht="14.7" outlineLevel="1" thickBot="1" x14ac:dyDescent="0.55000000000000004">
      <c r="A77" s="352" t="s">
        <v>3424</v>
      </c>
      <c r="B77" s="352" t="s">
        <v>62</v>
      </c>
      <c r="C77" s="352" t="s">
        <v>3091</v>
      </c>
      <c r="D77" s="354"/>
      <c r="E77" s="361" t="s">
        <v>3093</v>
      </c>
      <c r="F77" s="353" t="s">
        <v>3093</v>
      </c>
      <c r="G77" s="353" t="s">
        <v>3092</v>
      </c>
      <c r="H77" s="353" t="s">
        <v>3094</v>
      </c>
      <c r="I77" s="353" t="s">
        <v>3098</v>
      </c>
      <c r="J77" s="353" t="s">
        <v>3095</v>
      </c>
      <c r="K77" s="353" t="s">
        <v>3096</v>
      </c>
      <c r="L77" s="353" t="s">
        <v>3097</v>
      </c>
      <c r="M77" s="366" t="s">
        <v>4262</v>
      </c>
      <c r="S77" s="368">
        <f>IF(Tabla_Menu[[#This Row],[Nivel]]=T76,0,COUNTIF(Tabla_Menu[Nivel],Tabla_Menu[[#This Row],[Nivel]]))</f>
        <v>0</v>
      </c>
      <c r="T77" s="61"/>
      <c r="U77" s="61"/>
      <c r="V77" s="368"/>
      <c r="W77" s="232"/>
      <c r="X77" s="371"/>
      <c r="Y77" s="232"/>
      <c r="Z77" s="232" t="s">
        <v>2056</v>
      </c>
      <c r="AA77" s="232" t="s">
        <v>2055</v>
      </c>
      <c r="AB77" s="371"/>
      <c r="AC77" s="368" t="str">
        <f ca="1">IF(OR(Tabla_Menu[[#This Row],[Nivel]]="",IFERROR(SEARCH(MID(CELL("nombrearchivo"),FIND(".xlsm]",CELL("nombrearchivo"),1)+6,100),Tabla_Menu[[#This Row],[HOJAS NO MUESTRA]],1),0)&gt;0),"N/A","")</f>
        <v>N/A</v>
      </c>
      <c r="AD77" s="232">
        <f ca="1">IF(Tabla_Menu[[#This Row],[N/A]]="",,COUNTIF(Tabla_Menu[&amp;],Tabla_Menu[[#This Row],[&amp;]]))</f>
        <v>39</v>
      </c>
      <c r="AE77" s="232" t="str">
        <f ca="1">Tabla_Menu[[#This Row],[Nivel]]&amp;Tabla_Menu[[#This Row],[N/A]]</f>
        <v>N/A</v>
      </c>
      <c r="AF77" s="232" t="str" cm="1">
        <f t="array" ref="AF77">IFERROR(IF(Tabla_Menu[[#This Row],[Teclas]]="","","["&amp;IFERROR(REPLACE(SEARCH("%",Tabla_Menu[[#This Row],[Teclas]],1),1,1,Alt_),"")&amp;        IFERROR(REPLACE(SEARCH("^",Tabla_Menu[[#This Row],[Teclas]],1),1,1,Ctrl_),"")&amp;
                                                                      IFERROR(REPLACE(SEARCH("+",Tabla_Menu[[#This Row],[Teclas]],1),1,1,May_),"")&amp;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[Alt+F4]</v>
      </c>
    </row>
    <row r="78" spans="1:32" outlineLevel="1" x14ac:dyDescent="0.5">
      <c r="A78" s="352" t="s">
        <v>3425</v>
      </c>
      <c r="B78" s="352" t="s">
        <v>62</v>
      </c>
      <c r="C78" s="352" t="s">
        <v>2419</v>
      </c>
      <c r="D78" s="354"/>
      <c r="E78" s="361" t="s">
        <v>758</v>
      </c>
      <c r="F78" s="353" t="s">
        <v>758</v>
      </c>
      <c r="G78" s="353" t="s">
        <v>759</v>
      </c>
      <c r="H78" s="353" t="s">
        <v>760</v>
      </c>
      <c r="I78" s="353" t="s">
        <v>763</v>
      </c>
      <c r="J78" s="353" t="s">
        <v>761</v>
      </c>
      <c r="K78" s="353" t="s">
        <v>1577</v>
      </c>
      <c r="L78" s="353" t="s">
        <v>2193</v>
      </c>
      <c r="M78" s="366" t="s">
        <v>4262</v>
      </c>
      <c r="S78" s="416">
        <f>COUNTIF(Tabla_Menu[N Sub],"&lt;&gt;0")</f>
        <v>9</v>
      </c>
      <c r="T78" s="416">
        <f>COUNTA(Tabla_Menu[Nivel])</f>
        <v>36</v>
      </c>
      <c r="U78" s="416">
        <f>COUNTA(Tabla_Menu[Nombre])</f>
        <v>57</v>
      </c>
      <c r="V78" s="417"/>
      <c r="W78" s="416"/>
      <c r="X78" s="416"/>
      <c r="Y78" s="416"/>
      <c r="Z78" s="416"/>
      <c r="AA78" s="416">
        <f>COUNTA(Tabla_Menu[Teclas])</f>
        <v>75</v>
      </c>
      <c r="AB78" s="418"/>
      <c r="AC78" s="417"/>
      <c r="AD78" s="416"/>
      <c r="AE78" s="416"/>
      <c r="AF78" s="416"/>
    </row>
    <row r="79" spans="1:32" outlineLevel="1" x14ac:dyDescent="0.5">
      <c r="A79" s="352" t="s">
        <v>3426</v>
      </c>
      <c r="B79" s="352" t="s">
        <v>62</v>
      </c>
      <c r="C79" s="352" t="s">
        <v>2418</v>
      </c>
      <c r="D79" s="354"/>
      <c r="E79" s="564" t="s">
        <v>2986</v>
      </c>
      <c r="F79" s="353" t="s">
        <v>2986</v>
      </c>
      <c r="G79" s="353" t="s">
        <v>2985</v>
      </c>
      <c r="H79" s="353" t="s">
        <v>2985</v>
      </c>
      <c r="I79" s="353" t="s">
        <v>2990</v>
      </c>
      <c r="J79" s="353" t="s">
        <v>2987</v>
      </c>
      <c r="K79" s="353" t="s">
        <v>2988</v>
      </c>
      <c r="L79" s="353" t="s">
        <v>2989</v>
      </c>
      <c r="M79" s="366" t="s">
        <v>4262</v>
      </c>
    </row>
    <row r="80" spans="1:32" x14ac:dyDescent="0.5">
      <c r="A80" s="179" t="s">
        <v>1746</v>
      </c>
      <c r="B80" s="179" t="s">
        <v>67</v>
      </c>
      <c r="C80" s="179" t="s">
        <v>97</v>
      </c>
      <c r="D80" s="363"/>
      <c r="E80" s="362" t="s">
        <v>68</v>
      </c>
      <c r="F80" s="347" t="s">
        <v>68</v>
      </c>
      <c r="G80" s="347" t="s">
        <v>1028</v>
      </c>
      <c r="H80" s="347" t="s">
        <v>200</v>
      </c>
      <c r="I80" s="347" t="s">
        <v>258</v>
      </c>
      <c r="J80" s="347" t="s">
        <v>224</v>
      </c>
      <c r="K80" s="347" t="s">
        <v>638</v>
      </c>
      <c r="L80" s="347" t="s">
        <v>2147</v>
      </c>
      <c r="M80" s="365" t="s">
        <v>4262</v>
      </c>
      <c r="AA80" s="335"/>
    </row>
    <row r="81" spans="1:27" ht="28.7" outlineLevel="1" x14ac:dyDescent="0.5">
      <c r="A81" s="352" t="s">
        <v>3427</v>
      </c>
      <c r="B81" s="352" t="s">
        <v>67</v>
      </c>
      <c r="C81" s="352" t="s">
        <v>98</v>
      </c>
      <c r="D81" s="354"/>
      <c r="E81" s="361" t="s">
        <v>320</v>
      </c>
      <c r="F81" s="353" t="s">
        <v>320</v>
      </c>
      <c r="G81" s="353" t="s">
        <v>943</v>
      </c>
      <c r="H81" s="353" t="s">
        <v>326</v>
      </c>
      <c r="I81" s="353" t="s">
        <v>329</v>
      </c>
      <c r="J81" s="353" t="s">
        <v>334</v>
      </c>
      <c r="K81" s="353" t="s">
        <v>3307</v>
      </c>
      <c r="L81" s="353" t="s">
        <v>2198</v>
      </c>
      <c r="M81" s="366" t="s">
        <v>4262</v>
      </c>
      <c r="AA81" s="335"/>
    </row>
    <row r="82" spans="1:27" ht="28.7" outlineLevel="1" x14ac:dyDescent="0.5">
      <c r="A82" s="352" t="s">
        <v>3428</v>
      </c>
      <c r="B82" s="352" t="s">
        <v>67</v>
      </c>
      <c r="C82" s="352" t="s">
        <v>99</v>
      </c>
      <c r="D82" s="354"/>
      <c r="E82" s="361" t="s">
        <v>321</v>
      </c>
      <c r="F82" s="353" t="s">
        <v>321</v>
      </c>
      <c r="G82" s="353" t="s">
        <v>944</v>
      </c>
      <c r="H82" s="353" t="s">
        <v>947</v>
      </c>
      <c r="I82" s="353" t="s">
        <v>330</v>
      </c>
      <c r="J82" s="353" t="s">
        <v>335</v>
      </c>
      <c r="K82" s="353" t="s">
        <v>3308</v>
      </c>
      <c r="L82" s="353" t="s">
        <v>2199</v>
      </c>
      <c r="M82" s="366" t="s">
        <v>4262</v>
      </c>
      <c r="U82" s="288" t="s">
        <v>1997</v>
      </c>
      <c r="V82" s="288" t="s">
        <v>24</v>
      </c>
      <c r="W82" s="292" t="s">
        <v>2020</v>
      </c>
      <c r="AA82" s="335"/>
    </row>
    <row r="83" spans="1:27" ht="28.7" outlineLevel="1" x14ac:dyDescent="0.5">
      <c r="A83" s="352" t="s">
        <v>1747</v>
      </c>
      <c r="B83" s="352" t="s">
        <v>67</v>
      </c>
      <c r="C83" s="352" t="s">
        <v>100</v>
      </c>
      <c r="D83" s="354"/>
      <c r="E83" s="361" t="s">
        <v>322</v>
      </c>
      <c r="F83" s="353" t="s">
        <v>322</v>
      </c>
      <c r="G83" s="353" t="s">
        <v>325</v>
      </c>
      <c r="H83" s="353" t="s">
        <v>948</v>
      </c>
      <c r="I83" s="353" t="s">
        <v>331</v>
      </c>
      <c r="J83" s="353" t="s">
        <v>336</v>
      </c>
      <c r="K83" s="353" t="s">
        <v>3309</v>
      </c>
      <c r="L83" s="353" t="s">
        <v>2200</v>
      </c>
      <c r="M83" s="366" t="s">
        <v>4262</v>
      </c>
      <c r="U83" s="231" t="s">
        <v>1998</v>
      </c>
      <c r="V83" s="231" t="s">
        <v>2002</v>
      </c>
      <c r="W83" s="231" t="s">
        <v>1683</v>
      </c>
    </row>
    <row r="84" spans="1:27" ht="28.7" outlineLevel="1" x14ac:dyDescent="0.5">
      <c r="A84" s="352" t="s">
        <v>3383</v>
      </c>
      <c r="B84" s="352" t="s">
        <v>67</v>
      </c>
      <c r="C84" s="352" t="s">
        <v>101</v>
      </c>
      <c r="D84" s="354"/>
      <c r="E84" s="361" t="s">
        <v>323</v>
      </c>
      <c r="F84" s="353" t="s">
        <v>323</v>
      </c>
      <c r="G84" s="353" t="s">
        <v>945</v>
      </c>
      <c r="H84" s="353" t="s">
        <v>327</v>
      </c>
      <c r="I84" s="353" t="s">
        <v>332</v>
      </c>
      <c r="J84" s="353" t="s">
        <v>337</v>
      </c>
      <c r="K84" s="353" t="s">
        <v>3310</v>
      </c>
      <c r="L84" s="353" t="s">
        <v>2201</v>
      </c>
      <c r="M84" s="366" t="s">
        <v>4262</v>
      </c>
      <c r="U84" s="232" t="s">
        <v>1999</v>
      </c>
      <c r="V84" s="232" t="s">
        <v>2003</v>
      </c>
      <c r="W84" s="232" t="s">
        <v>1683</v>
      </c>
    </row>
    <row r="85" spans="1:27" ht="28.7" outlineLevel="1" x14ac:dyDescent="0.5">
      <c r="A85" s="352" t="s">
        <v>1754</v>
      </c>
      <c r="B85" s="352" t="s">
        <v>67</v>
      </c>
      <c r="C85" s="352" t="s">
        <v>102</v>
      </c>
      <c r="D85" s="354"/>
      <c r="E85" s="361" t="s">
        <v>324</v>
      </c>
      <c r="F85" s="353" t="s">
        <v>324</v>
      </c>
      <c r="G85" s="353" t="s">
        <v>946</v>
      </c>
      <c r="H85" s="353" t="s">
        <v>328</v>
      </c>
      <c r="I85" s="353" t="s">
        <v>333</v>
      </c>
      <c r="J85" s="353" t="s">
        <v>338</v>
      </c>
      <c r="K85" s="353" t="s">
        <v>3311</v>
      </c>
      <c r="L85" s="353" t="s">
        <v>2202</v>
      </c>
      <c r="M85" s="366" t="s">
        <v>4262</v>
      </c>
      <c r="U85" s="231" t="s">
        <v>2000</v>
      </c>
      <c r="V85" s="231" t="s">
        <v>2004</v>
      </c>
      <c r="W85" s="231" t="s">
        <v>1683</v>
      </c>
    </row>
    <row r="86" spans="1:27" ht="28.7" outlineLevel="1" x14ac:dyDescent="0.5">
      <c r="A86" s="352" t="s">
        <v>2434</v>
      </c>
      <c r="B86" s="352" t="s">
        <v>67</v>
      </c>
      <c r="C86" s="352" t="s">
        <v>103</v>
      </c>
      <c r="D86" s="354"/>
      <c r="E86" s="361" t="s">
        <v>3302</v>
      </c>
      <c r="F86" s="353" t="s">
        <v>3302</v>
      </c>
      <c r="G86" s="353" t="s">
        <v>3301</v>
      </c>
      <c r="H86" s="353" t="s">
        <v>3303</v>
      </c>
      <c r="I86" s="353" t="s">
        <v>3304</v>
      </c>
      <c r="J86" s="353" t="s">
        <v>3305</v>
      </c>
      <c r="K86" s="353" t="s">
        <v>3306</v>
      </c>
      <c r="L86" s="353" t="s">
        <v>2362</v>
      </c>
      <c r="M86" s="366" t="s">
        <v>4262</v>
      </c>
      <c r="U86" s="232" t="s">
        <v>2001</v>
      </c>
      <c r="V86" s="232" t="s">
        <v>2005</v>
      </c>
      <c r="W86" s="232" t="s">
        <v>1683</v>
      </c>
    </row>
    <row r="87" spans="1:27" outlineLevel="1" x14ac:dyDescent="0.5">
      <c r="A87" s="352" t="s">
        <v>1776</v>
      </c>
      <c r="B87" s="352" t="s">
        <v>67</v>
      </c>
      <c r="C87" s="352" t="s">
        <v>104</v>
      </c>
      <c r="D87" s="354"/>
      <c r="E87" s="361" t="s">
        <v>916</v>
      </c>
      <c r="F87" s="353" t="s">
        <v>916</v>
      </c>
      <c r="G87" s="353" t="s">
        <v>919</v>
      </c>
      <c r="H87" s="353" t="s">
        <v>920</v>
      </c>
      <c r="I87" s="353" t="s">
        <v>918</v>
      </c>
      <c r="J87" s="353" t="s">
        <v>917</v>
      </c>
      <c r="K87" s="353" t="s">
        <v>3312</v>
      </c>
      <c r="L87" s="353" t="s">
        <v>2204</v>
      </c>
      <c r="M87" s="366" t="s">
        <v>4262</v>
      </c>
      <c r="U87" s="231" t="s">
        <v>2006</v>
      </c>
      <c r="V87" s="231" t="s">
        <v>2008</v>
      </c>
      <c r="W87" s="231" t="s">
        <v>1683</v>
      </c>
    </row>
    <row r="88" spans="1:27" ht="14.7" thickBot="1" x14ac:dyDescent="0.55000000000000004">
      <c r="A88" s="179" t="s">
        <v>3429</v>
      </c>
      <c r="B88" s="179" t="s">
        <v>5</v>
      </c>
      <c r="C88" s="179" t="s">
        <v>97</v>
      </c>
      <c r="D88" s="363"/>
      <c r="E88" s="362" t="s">
        <v>1592</v>
      </c>
      <c r="F88" s="347" t="s">
        <v>1592</v>
      </c>
      <c r="G88" s="347" t="s">
        <v>2770</v>
      </c>
      <c r="H88" s="347" t="s">
        <v>2771</v>
      </c>
      <c r="I88" s="347" t="s">
        <v>2772</v>
      </c>
      <c r="J88" s="347" t="s">
        <v>2773</v>
      </c>
      <c r="K88" s="347" t="s">
        <v>2774</v>
      </c>
      <c r="L88" s="347" t="s">
        <v>2205</v>
      </c>
      <c r="M88" s="365" t="s">
        <v>4262</v>
      </c>
      <c r="U88" s="232" t="s">
        <v>2007</v>
      </c>
      <c r="V88" s="232" t="s">
        <v>2009</v>
      </c>
      <c r="W88" s="232" t="s">
        <v>1683</v>
      </c>
    </row>
    <row r="89" spans="1:27" outlineLevel="1" x14ac:dyDescent="0.5">
      <c r="A89" s="352" t="s">
        <v>1793</v>
      </c>
      <c r="B89" s="352" t="s">
        <v>5</v>
      </c>
      <c r="C89" s="352" t="s">
        <v>98</v>
      </c>
      <c r="D89" s="354"/>
      <c r="E89" s="564" t="s">
        <v>182</v>
      </c>
      <c r="F89" s="353" t="s">
        <v>182</v>
      </c>
      <c r="G89" s="353" t="s">
        <v>957</v>
      </c>
      <c r="H89" s="353" t="s">
        <v>388</v>
      </c>
      <c r="I89" s="353" t="s">
        <v>389</v>
      </c>
      <c r="J89" s="353" t="s">
        <v>390</v>
      </c>
      <c r="K89" s="353" t="s">
        <v>666</v>
      </c>
      <c r="L89" s="353" t="s">
        <v>2206</v>
      </c>
      <c r="M89" s="366" t="s">
        <v>4262</v>
      </c>
      <c r="U89" s="298">
        <f>COUNTA(Tabla_Comandos[CommandBars])-COUNTIF(Tabla_Comandos[CommandBars],"")</f>
        <v>6</v>
      </c>
      <c r="V89" s="298"/>
      <c r="W89" s="298"/>
    </row>
    <row r="90" spans="1:27" outlineLevel="1" x14ac:dyDescent="0.5">
      <c r="A90" s="352" t="s">
        <v>1796</v>
      </c>
      <c r="B90" s="352" t="s">
        <v>5</v>
      </c>
      <c r="C90" s="352" t="s">
        <v>99</v>
      </c>
      <c r="D90" s="354"/>
      <c r="E90" s="361" t="s">
        <v>384</v>
      </c>
      <c r="F90" s="353" t="s">
        <v>384</v>
      </c>
      <c r="G90" s="353" t="s">
        <v>221</v>
      </c>
      <c r="H90" s="353" t="s">
        <v>221</v>
      </c>
      <c r="I90" s="353" t="s">
        <v>391</v>
      </c>
      <c r="J90" s="353" t="s">
        <v>392</v>
      </c>
      <c r="K90" s="353" t="s">
        <v>667</v>
      </c>
      <c r="L90" s="353" t="s">
        <v>2207</v>
      </c>
      <c r="M90" s="366" t="s">
        <v>4262</v>
      </c>
    </row>
    <row r="91" spans="1:27" outlineLevel="1" x14ac:dyDescent="0.5">
      <c r="A91" s="352" t="s">
        <v>3430</v>
      </c>
      <c r="B91" s="352" t="s">
        <v>5</v>
      </c>
      <c r="C91" s="352" t="s">
        <v>100</v>
      </c>
      <c r="D91" s="354"/>
      <c r="E91" s="361" t="s">
        <v>958</v>
      </c>
      <c r="F91" s="353" t="s">
        <v>958</v>
      </c>
      <c r="G91" s="353" t="s">
        <v>959</v>
      </c>
      <c r="H91" s="353" t="s">
        <v>960</v>
      </c>
      <c r="I91" s="353" t="s">
        <v>283</v>
      </c>
      <c r="J91" s="353" t="s">
        <v>250</v>
      </c>
      <c r="K91" s="353" t="s">
        <v>668</v>
      </c>
      <c r="L91" s="353" t="s">
        <v>2208</v>
      </c>
      <c r="M91" s="366" t="s">
        <v>4262</v>
      </c>
    </row>
    <row r="92" spans="1:27" outlineLevel="1" x14ac:dyDescent="0.5">
      <c r="A92" s="352" t="s">
        <v>3431</v>
      </c>
      <c r="B92" s="352" t="s">
        <v>5</v>
      </c>
      <c r="C92" s="352" t="s">
        <v>101</v>
      </c>
      <c r="D92" s="354"/>
      <c r="E92" s="361" t="s">
        <v>22</v>
      </c>
      <c r="F92" s="353" t="s">
        <v>22</v>
      </c>
      <c r="G92" s="353" t="s">
        <v>48</v>
      </c>
      <c r="H92" s="353" t="s">
        <v>222</v>
      </c>
      <c r="I92" s="353" t="s">
        <v>386</v>
      </c>
      <c r="J92" s="353" t="s">
        <v>251</v>
      </c>
      <c r="K92" s="353" t="s">
        <v>669</v>
      </c>
      <c r="L92" s="353" t="s">
        <v>2209</v>
      </c>
      <c r="M92" s="366" t="s">
        <v>4262</v>
      </c>
    </row>
    <row r="93" spans="1:27" outlineLevel="1" x14ac:dyDescent="0.5">
      <c r="A93" s="352" t="s">
        <v>3432</v>
      </c>
      <c r="B93" s="352" t="s">
        <v>5</v>
      </c>
      <c r="C93" s="352" t="s">
        <v>102</v>
      </c>
      <c r="D93" s="354"/>
      <c r="E93" s="361" t="s">
        <v>175</v>
      </c>
      <c r="F93" s="353" t="s">
        <v>175</v>
      </c>
      <c r="G93" s="353" t="s">
        <v>47</v>
      </c>
      <c r="H93" s="353" t="s">
        <v>47</v>
      </c>
      <c r="I93" s="353" t="s">
        <v>270</v>
      </c>
      <c r="J93" s="353" t="s">
        <v>238</v>
      </c>
      <c r="K93" s="353" t="s">
        <v>653</v>
      </c>
      <c r="L93" s="353" t="s">
        <v>2177</v>
      </c>
      <c r="M93" s="366" t="s">
        <v>4262</v>
      </c>
    </row>
    <row r="94" spans="1:27" outlineLevel="1" x14ac:dyDescent="0.5">
      <c r="A94" s="352" t="s">
        <v>3433</v>
      </c>
      <c r="B94" s="352" t="s">
        <v>5</v>
      </c>
      <c r="C94" s="352" t="s">
        <v>103</v>
      </c>
      <c r="D94" s="354"/>
      <c r="E94" s="361" t="s">
        <v>924</v>
      </c>
      <c r="F94" s="353" t="s">
        <v>924</v>
      </c>
      <c r="G94" s="353" t="s">
        <v>925</v>
      </c>
      <c r="H94" s="353" t="s">
        <v>928</v>
      </c>
      <c r="I94" s="353" t="s">
        <v>926</v>
      </c>
      <c r="J94" s="353" t="s">
        <v>923</v>
      </c>
      <c r="K94" s="353" t="s">
        <v>927</v>
      </c>
      <c r="L94" s="353" t="s">
        <v>2215</v>
      </c>
      <c r="M94" s="366" t="s">
        <v>4262</v>
      </c>
    </row>
    <row r="95" spans="1:27" outlineLevel="1" x14ac:dyDescent="0.5">
      <c r="A95" s="352" t="s">
        <v>3434</v>
      </c>
      <c r="B95" s="352" t="s">
        <v>5</v>
      </c>
      <c r="C95" s="352" t="s">
        <v>104</v>
      </c>
      <c r="D95" s="354"/>
      <c r="E95" s="361" t="s">
        <v>161</v>
      </c>
      <c r="F95" s="353" t="s">
        <v>161</v>
      </c>
      <c r="G95" s="353" t="s">
        <v>385</v>
      </c>
      <c r="H95" s="353" t="s">
        <v>223</v>
      </c>
      <c r="I95" s="353" t="s">
        <v>387</v>
      </c>
      <c r="J95" s="353" t="s">
        <v>252</v>
      </c>
      <c r="K95" s="353" t="s">
        <v>670</v>
      </c>
      <c r="L95" s="353" t="s">
        <v>2210</v>
      </c>
      <c r="M95" s="366" t="s">
        <v>4262</v>
      </c>
    </row>
    <row r="96" spans="1:27" outlineLevel="1" x14ac:dyDescent="0.5">
      <c r="A96" s="352" t="s">
        <v>3435</v>
      </c>
      <c r="B96" s="352" t="s">
        <v>5</v>
      </c>
      <c r="C96" s="352" t="s">
        <v>105</v>
      </c>
      <c r="D96" s="354"/>
      <c r="E96" s="361" t="s">
        <v>382</v>
      </c>
      <c r="F96" s="353" t="s">
        <v>382</v>
      </c>
      <c r="G96" s="353" t="s">
        <v>342</v>
      </c>
      <c r="H96" s="353" t="s">
        <v>344</v>
      </c>
      <c r="I96" s="353" t="s">
        <v>393</v>
      </c>
      <c r="J96" s="353" t="s">
        <v>394</v>
      </c>
      <c r="K96" s="353" t="s">
        <v>671</v>
      </c>
      <c r="L96" s="353" t="s">
        <v>2211</v>
      </c>
      <c r="M96" s="366" t="s">
        <v>4262</v>
      </c>
    </row>
    <row r="97" spans="1:13" outlineLevel="1" x14ac:dyDescent="0.5">
      <c r="A97" s="352" t="s">
        <v>3436</v>
      </c>
      <c r="B97" s="352" t="s">
        <v>5</v>
      </c>
      <c r="C97" s="352" t="s">
        <v>106</v>
      </c>
      <c r="D97" s="354"/>
      <c r="E97" s="361" t="s">
        <v>383</v>
      </c>
      <c r="F97" s="353" t="s">
        <v>383</v>
      </c>
      <c r="G97" s="353" t="s">
        <v>343</v>
      </c>
      <c r="H97" s="353" t="s">
        <v>395</v>
      </c>
      <c r="I97" s="353" t="s">
        <v>396</v>
      </c>
      <c r="J97" s="353" t="s">
        <v>397</v>
      </c>
      <c r="K97" s="353" t="s">
        <v>672</v>
      </c>
      <c r="L97" s="353" t="s">
        <v>2212</v>
      </c>
      <c r="M97" s="366" t="s">
        <v>4262</v>
      </c>
    </row>
    <row r="98" spans="1:13" outlineLevel="1" x14ac:dyDescent="0.5">
      <c r="A98" s="352" t="s">
        <v>3437</v>
      </c>
      <c r="B98" s="352" t="s">
        <v>5</v>
      </c>
      <c r="C98" s="352" t="s">
        <v>107</v>
      </c>
      <c r="D98" s="354"/>
      <c r="E98" s="361" t="s">
        <v>345</v>
      </c>
      <c r="F98" s="353" t="s">
        <v>345</v>
      </c>
      <c r="G98" s="353" t="s">
        <v>50</v>
      </c>
      <c r="H98" s="353" t="s">
        <v>346</v>
      </c>
      <c r="I98" s="353" t="s">
        <v>284</v>
      </c>
      <c r="J98" s="353" t="s">
        <v>253</v>
      </c>
      <c r="K98" s="353" t="s">
        <v>50</v>
      </c>
      <c r="L98" s="353" t="s">
        <v>2213</v>
      </c>
      <c r="M98" s="366" t="s">
        <v>4262</v>
      </c>
    </row>
    <row r="99" spans="1:13" outlineLevel="1" x14ac:dyDescent="0.5">
      <c r="A99" s="352" t="s">
        <v>3438</v>
      </c>
      <c r="B99" s="352" t="s">
        <v>5</v>
      </c>
      <c r="C99" s="352" t="s">
        <v>108</v>
      </c>
      <c r="D99" s="354"/>
      <c r="E99" s="361" t="s">
        <v>611</v>
      </c>
      <c r="F99" s="353" t="s">
        <v>611</v>
      </c>
      <c r="G99" s="353" t="s">
        <v>612</v>
      </c>
      <c r="H99" s="353" t="s">
        <v>81</v>
      </c>
      <c r="I99" s="353" t="s">
        <v>613</v>
      </c>
      <c r="J99" s="353" t="s">
        <v>614</v>
      </c>
      <c r="K99" s="353" t="s">
        <v>673</v>
      </c>
      <c r="L99" s="353" t="s">
        <v>2214</v>
      </c>
      <c r="M99" s="366" t="s">
        <v>4262</v>
      </c>
    </row>
    <row r="100" spans="1:13" outlineLevel="1" x14ac:dyDescent="0.5">
      <c r="A100" s="293" t="s">
        <v>3439</v>
      </c>
      <c r="B100" s="293" t="s">
        <v>5</v>
      </c>
      <c r="C100" s="312">
        <v>12</v>
      </c>
      <c r="D100" s="354"/>
      <c r="E100" s="361" t="s">
        <v>3149</v>
      </c>
      <c r="F100" s="353" t="s">
        <v>3149</v>
      </c>
      <c r="G100" s="353" t="s">
        <v>3167</v>
      </c>
      <c r="H100" s="353" t="s">
        <v>3168</v>
      </c>
      <c r="I100" s="353" t="s">
        <v>3169</v>
      </c>
      <c r="J100" s="353" t="s">
        <v>3170</v>
      </c>
      <c r="K100" s="353" t="s">
        <v>3171</v>
      </c>
      <c r="L100" s="353" t="s">
        <v>3183</v>
      </c>
      <c r="M100" s="366" t="s">
        <v>4262</v>
      </c>
    </row>
    <row r="101" spans="1:13" x14ac:dyDescent="0.5">
      <c r="A101" s="179" t="s">
        <v>3440</v>
      </c>
      <c r="B101" s="179" t="s">
        <v>7</v>
      </c>
      <c r="C101" s="179" t="s">
        <v>97</v>
      </c>
      <c r="D101" s="363"/>
      <c r="E101" s="362" t="s">
        <v>377</v>
      </c>
      <c r="F101" s="347" t="s">
        <v>377</v>
      </c>
      <c r="G101" s="347" t="s">
        <v>590</v>
      </c>
      <c r="H101" s="347" t="s">
        <v>591</v>
      </c>
      <c r="I101" s="347" t="s">
        <v>592</v>
      </c>
      <c r="J101" s="347" t="s">
        <v>593</v>
      </c>
      <c r="K101" s="347" t="s">
        <v>2775</v>
      </c>
      <c r="L101" s="347" t="s">
        <v>2776</v>
      </c>
      <c r="M101" s="365" t="s">
        <v>4262</v>
      </c>
    </row>
    <row r="102" spans="1:13" outlineLevel="1" x14ac:dyDescent="0.5">
      <c r="A102" s="352" t="s">
        <v>3441</v>
      </c>
      <c r="B102" s="352" t="s">
        <v>7</v>
      </c>
      <c r="C102" s="352" t="s">
        <v>98</v>
      </c>
      <c r="D102" s="354"/>
      <c r="E102" s="357" t="s">
        <v>589</v>
      </c>
      <c r="F102" s="357" t="s">
        <v>589</v>
      </c>
      <c r="G102" s="357" t="b">
        <v>1</v>
      </c>
      <c r="H102" s="357" t="s">
        <v>378</v>
      </c>
      <c r="I102" s="357" t="s">
        <v>380</v>
      </c>
      <c r="J102" s="357" t="s">
        <v>381</v>
      </c>
      <c r="K102" s="357" t="s">
        <v>675</v>
      </c>
      <c r="L102" s="357" t="s">
        <v>2217</v>
      </c>
      <c r="M102" s="366" t="s">
        <v>4262</v>
      </c>
    </row>
    <row r="103" spans="1:13" outlineLevel="1" x14ac:dyDescent="0.5">
      <c r="A103" s="352" t="s">
        <v>3442</v>
      </c>
      <c r="B103" s="352" t="s">
        <v>7</v>
      </c>
      <c r="C103" s="352" t="s">
        <v>99</v>
      </c>
      <c r="D103" s="354"/>
      <c r="E103" s="357" t="s">
        <v>493</v>
      </c>
      <c r="F103" s="357" t="s">
        <v>493</v>
      </c>
      <c r="G103" s="357" t="b">
        <v>0</v>
      </c>
      <c r="H103" s="357" t="s">
        <v>379</v>
      </c>
      <c r="I103" s="357" t="s">
        <v>493</v>
      </c>
      <c r="J103" s="357" t="s">
        <v>493</v>
      </c>
      <c r="K103" s="357" t="s">
        <v>676</v>
      </c>
      <c r="L103" s="357" t="s">
        <v>2218</v>
      </c>
      <c r="M103" s="366" t="s">
        <v>4262</v>
      </c>
    </row>
    <row r="104" spans="1:13" x14ac:dyDescent="0.5">
      <c r="A104" s="179" t="s">
        <v>3443</v>
      </c>
      <c r="B104" s="179" t="s">
        <v>64</v>
      </c>
      <c r="C104" s="179" t="s">
        <v>97</v>
      </c>
      <c r="D104" s="363"/>
      <c r="E104" s="362" t="s">
        <v>51</v>
      </c>
      <c r="F104" s="347" t="s">
        <v>51</v>
      </c>
      <c r="G104" s="347" t="s">
        <v>52</v>
      </c>
      <c r="H104" s="347" t="s">
        <v>1024</v>
      </c>
      <c r="I104" s="347" t="s">
        <v>58</v>
      </c>
      <c r="J104" s="347" t="s">
        <v>254</v>
      </c>
      <c r="K104" s="347" t="s">
        <v>674</v>
      </c>
      <c r="L104" s="347" t="s">
        <v>2219</v>
      </c>
      <c r="M104" s="365" t="s">
        <v>4262</v>
      </c>
    </row>
    <row r="105" spans="1:13" outlineLevel="1" x14ac:dyDescent="0.5">
      <c r="A105" s="352" t="s">
        <v>3444</v>
      </c>
      <c r="B105" s="352" t="s">
        <v>64</v>
      </c>
      <c r="C105" s="352" t="s">
        <v>98</v>
      </c>
      <c r="D105" s="354"/>
      <c r="E105" s="361" t="s">
        <v>139</v>
      </c>
      <c r="F105" s="353" t="s">
        <v>139</v>
      </c>
      <c r="G105" s="353" t="s">
        <v>140</v>
      </c>
      <c r="H105" s="353" t="s">
        <v>1346</v>
      </c>
      <c r="I105" s="353" t="s">
        <v>139</v>
      </c>
      <c r="J105" s="353" t="s">
        <v>1347</v>
      </c>
      <c r="K105" s="353" t="s">
        <v>1348</v>
      </c>
      <c r="L105" s="353" t="s">
        <v>2220</v>
      </c>
      <c r="M105" s="366" t="s">
        <v>4262</v>
      </c>
    </row>
    <row r="106" spans="1:13" outlineLevel="1" x14ac:dyDescent="0.5">
      <c r="A106" s="352" t="s">
        <v>3445</v>
      </c>
      <c r="B106" s="352" t="s">
        <v>64</v>
      </c>
      <c r="C106" s="352" t="s">
        <v>99</v>
      </c>
      <c r="D106" s="354"/>
      <c r="E106" s="361" t="s">
        <v>66</v>
      </c>
      <c r="F106" s="353" t="s">
        <v>66</v>
      </c>
      <c r="G106" s="353" t="s">
        <v>141</v>
      </c>
      <c r="H106" s="353" t="s">
        <v>1349</v>
      </c>
      <c r="I106" s="353" t="s">
        <v>1350</v>
      </c>
      <c r="J106" s="353" t="s">
        <v>1351</v>
      </c>
      <c r="K106" s="353" t="s">
        <v>1352</v>
      </c>
      <c r="L106" s="353" t="s">
        <v>2221</v>
      </c>
      <c r="M106" s="366" t="s">
        <v>4262</v>
      </c>
    </row>
    <row r="107" spans="1:13" x14ac:dyDescent="0.5">
      <c r="A107" s="179" t="s">
        <v>3446</v>
      </c>
      <c r="B107" s="179" t="s">
        <v>12</v>
      </c>
      <c r="C107" s="179" t="s">
        <v>97</v>
      </c>
      <c r="D107" s="363"/>
      <c r="E107" s="362" t="s">
        <v>53</v>
      </c>
      <c r="F107" s="347" t="s">
        <v>53</v>
      </c>
      <c r="G107" s="347" t="s">
        <v>54</v>
      </c>
      <c r="H107" s="347" t="s">
        <v>1025</v>
      </c>
      <c r="I107" s="347" t="s">
        <v>59</v>
      </c>
      <c r="J107" s="347" t="s">
        <v>255</v>
      </c>
      <c r="K107" s="347" t="s">
        <v>677</v>
      </c>
      <c r="L107" s="347" t="s">
        <v>2222</v>
      </c>
      <c r="M107" s="365" t="s">
        <v>4262</v>
      </c>
    </row>
    <row r="108" spans="1:13" outlineLevel="1" x14ac:dyDescent="0.5">
      <c r="A108" s="352" t="s">
        <v>3447</v>
      </c>
      <c r="B108" s="352" t="s">
        <v>12</v>
      </c>
      <c r="C108" s="352" t="s">
        <v>98</v>
      </c>
      <c r="D108" s="354"/>
      <c r="E108" s="361" t="s">
        <v>188</v>
      </c>
      <c r="F108" s="353" t="s">
        <v>188</v>
      </c>
      <c r="G108" s="353" t="s">
        <v>187</v>
      </c>
      <c r="H108" s="353" t="s">
        <v>962</v>
      </c>
      <c r="I108" s="353" t="s">
        <v>285</v>
      </c>
      <c r="J108" s="353" t="s">
        <v>253</v>
      </c>
      <c r="K108" s="353" t="s">
        <v>678</v>
      </c>
      <c r="L108" s="353" t="s">
        <v>2223</v>
      </c>
      <c r="M108" s="366" t="s">
        <v>4262</v>
      </c>
    </row>
    <row r="109" spans="1:13" outlineLevel="1" x14ac:dyDescent="0.5">
      <c r="A109" s="352" t="s">
        <v>3448</v>
      </c>
      <c r="B109" s="352" t="s">
        <v>12</v>
      </c>
      <c r="C109" s="352" t="s">
        <v>99</v>
      </c>
      <c r="D109" s="354"/>
      <c r="E109" s="361" t="s">
        <v>963</v>
      </c>
      <c r="F109" s="353" t="s">
        <v>963</v>
      </c>
      <c r="G109" s="353" t="s">
        <v>1353</v>
      </c>
      <c r="H109" s="353" t="s">
        <v>1354</v>
      </c>
      <c r="I109" s="353" t="s">
        <v>286</v>
      </c>
      <c r="J109" s="353" t="s">
        <v>256</v>
      </c>
      <c r="K109" s="353" t="s">
        <v>679</v>
      </c>
      <c r="L109" s="353" t="s">
        <v>2224</v>
      </c>
      <c r="M109" s="366" t="s">
        <v>4262</v>
      </c>
    </row>
    <row r="110" spans="1:13" outlineLevel="1" x14ac:dyDescent="0.5">
      <c r="A110" s="352" t="s">
        <v>3449</v>
      </c>
      <c r="B110" s="352" t="s">
        <v>12</v>
      </c>
      <c r="C110" s="352" t="s">
        <v>100</v>
      </c>
      <c r="D110" s="354"/>
      <c r="E110" s="361" t="s">
        <v>347</v>
      </c>
      <c r="F110" s="353" t="s">
        <v>347</v>
      </c>
      <c r="G110" s="353" t="s">
        <v>964</v>
      </c>
      <c r="H110" s="353" t="s">
        <v>348</v>
      </c>
      <c r="I110" s="353" t="s">
        <v>349</v>
      </c>
      <c r="J110" s="353" t="s">
        <v>350</v>
      </c>
      <c r="K110" s="353" t="s">
        <v>680</v>
      </c>
      <c r="L110" s="353" t="s">
        <v>2225</v>
      </c>
      <c r="M110" s="366" t="s">
        <v>4262</v>
      </c>
    </row>
    <row r="111" spans="1:13" x14ac:dyDescent="0.5">
      <c r="A111" s="179" t="s">
        <v>3450</v>
      </c>
      <c r="B111" s="179" t="s">
        <v>16</v>
      </c>
      <c r="C111" s="179" t="s">
        <v>97</v>
      </c>
      <c r="D111" s="363"/>
      <c r="E111" s="362" t="s">
        <v>55</v>
      </c>
      <c r="F111" s="347" t="s">
        <v>55</v>
      </c>
      <c r="G111" s="347" t="s">
        <v>56</v>
      </c>
      <c r="H111" s="347" t="s">
        <v>60</v>
      </c>
      <c r="I111" s="347" t="s">
        <v>61</v>
      </c>
      <c r="J111" s="347" t="s">
        <v>257</v>
      </c>
      <c r="K111" s="347" t="s">
        <v>681</v>
      </c>
      <c r="L111" s="347" t="s">
        <v>2226</v>
      </c>
      <c r="M111" s="365" t="s">
        <v>4262</v>
      </c>
    </row>
    <row r="112" spans="1:13" outlineLevel="1" x14ac:dyDescent="0.5">
      <c r="A112" s="352" t="s">
        <v>3451</v>
      </c>
      <c r="B112" s="352" t="s">
        <v>16</v>
      </c>
      <c r="C112" s="352" t="s">
        <v>98</v>
      </c>
      <c r="D112" s="354"/>
      <c r="E112" s="361" t="s">
        <v>142</v>
      </c>
      <c r="F112" s="353" t="s">
        <v>142</v>
      </c>
      <c r="G112" s="353" t="s">
        <v>143</v>
      </c>
      <c r="H112" s="353" t="s">
        <v>1355</v>
      </c>
      <c r="I112" s="353" t="s">
        <v>142</v>
      </c>
      <c r="J112" s="353" t="s">
        <v>1356</v>
      </c>
      <c r="K112" s="353" t="s">
        <v>1357</v>
      </c>
      <c r="L112" s="353" t="s">
        <v>2227</v>
      </c>
      <c r="M112" s="366" t="s">
        <v>4262</v>
      </c>
    </row>
    <row r="113" spans="1:13" x14ac:dyDescent="0.5">
      <c r="A113" s="179" t="s">
        <v>3452</v>
      </c>
      <c r="B113" s="179" t="s">
        <v>757</v>
      </c>
      <c r="C113" s="179" t="s">
        <v>97</v>
      </c>
      <c r="D113" s="363"/>
      <c r="E113" s="362" t="s">
        <v>776</v>
      </c>
      <c r="F113" s="347" t="s">
        <v>776</v>
      </c>
      <c r="G113" s="347" t="s">
        <v>1026</v>
      </c>
      <c r="H113" s="347" t="s">
        <v>1027</v>
      </c>
      <c r="I113" s="347" t="s">
        <v>863</v>
      </c>
      <c r="J113" s="347" t="s">
        <v>862</v>
      </c>
      <c r="K113" s="347" t="s">
        <v>762</v>
      </c>
      <c r="L113" s="347" t="s">
        <v>2228</v>
      </c>
      <c r="M113" s="365" t="s">
        <v>4262</v>
      </c>
    </row>
    <row r="114" spans="1:13" outlineLevel="1" x14ac:dyDescent="0.5">
      <c r="A114" s="352" t="s">
        <v>3453</v>
      </c>
      <c r="B114" s="352" t="s">
        <v>757</v>
      </c>
      <c r="C114" s="352" t="s">
        <v>98</v>
      </c>
      <c r="D114" s="354"/>
      <c r="E114" s="361" t="s">
        <v>764</v>
      </c>
      <c r="F114" s="353" t="s">
        <v>764</v>
      </c>
      <c r="G114" s="353" t="s">
        <v>783</v>
      </c>
      <c r="H114" s="353" t="s">
        <v>848</v>
      </c>
      <c r="I114" s="353" t="s">
        <v>830</v>
      </c>
      <c r="J114" s="353" t="s">
        <v>814</v>
      </c>
      <c r="K114" s="353" t="s">
        <v>796</v>
      </c>
      <c r="L114" s="353" t="s">
        <v>2229</v>
      </c>
      <c r="M114" s="366" t="s">
        <v>4262</v>
      </c>
    </row>
    <row r="115" spans="1:13" outlineLevel="1" x14ac:dyDescent="0.5">
      <c r="A115" s="352" t="s">
        <v>3454</v>
      </c>
      <c r="B115" s="352" t="s">
        <v>757</v>
      </c>
      <c r="C115" s="352" t="s">
        <v>99</v>
      </c>
      <c r="D115" s="354"/>
      <c r="E115" s="361" t="s">
        <v>767</v>
      </c>
      <c r="F115" s="353" t="s">
        <v>767</v>
      </c>
      <c r="G115" s="353" t="s">
        <v>784</v>
      </c>
      <c r="H115" s="353" t="s">
        <v>965</v>
      </c>
      <c r="I115" s="353" t="s">
        <v>831</v>
      </c>
      <c r="J115" s="353" t="s">
        <v>815</v>
      </c>
      <c r="K115" s="353" t="s">
        <v>797</v>
      </c>
      <c r="L115" s="353" t="s">
        <v>2230</v>
      </c>
      <c r="M115" s="366" t="s">
        <v>4262</v>
      </c>
    </row>
    <row r="116" spans="1:13" outlineLevel="1" x14ac:dyDescent="0.5">
      <c r="A116" s="352" t="s">
        <v>3455</v>
      </c>
      <c r="B116" s="352" t="s">
        <v>757</v>
      </c>
      <c r="C116" s="352" t="s">
        <v>100</v>
      </c>
      <c r="D116" s="354"/>
      <c r="E116" s="361" t="s">
        <v>768</v>
      </c>
      <c r="F116" s="353" t="s">
        <v>768</v>
      </c>
      <c r="G116" s="353" t="s">
        <v>785</v>
      </c>
      <c r="H116" s="353" t="s">
        <v>849</v>
      </c>
      <c r="I116" s="353" t="s">
        <v>832</v>
      </c>
      <c r="J116" s="353" t="s">
        <v>816</v>
      </c>
      <c r="K116" s="353" t="s">
        <v>798</v>
      </c>
      <c r="L116" s="353" t="s">
        <v>2231</v>
      </c>
      <c r="M116" s="366" t="s">
        <v>4262</v>
      </c>
    </row>
    <row r="117" spans="1:13" outlineLevel="1" x14ac:dyDescent="0.5">
      <c r="A117" s="352" t="s">
        <v>3456</v>
      </c>
      <c r="B117" s="352" t="s">
        <v>757</v>
      </c>
      <c r="C117" s="352" t="s">
        <v>101</v>
      </c>
      <c r="D117" s="354"/>
      <c r="E117" s="361" t="s">
        <v>769</v>
      </c>
      <c r="F117" s="353" t="s">
        <v>769</v>
      </c>
      <c r="G117" s="353" t="s">
        <v>786</v>
      </c>
      <c r="H117" s="353" t="s">
        <v>850</v>
      </c>
      <c r="I117" s="353" t="s">
        <v>833</v>
      </c>
      <c r="J117" s="353" t="s">
        <v>817</v>
      </c>
      <c r="K117" s="353" t="s">
        <v>799</v>
      </c>
      <c r="L117" s="353" t="s">
        <v>2232</v>
      </c>
      <c r="M117" s="366" t="s">
        <v>4262</v>
      </c>
    </row>
    <row r="118" spans="1:13" outlineLevel="1" x14ac:dyDescent="0.5">
      <c r="A118" s="352" t="s">
        <v>3457</v>
      </c>
      <c r="B118" s="352" t="s">
        <v>757</v>
      </c>
      <c r="C118" s="352" t="s">
        <v>102</v>
      </c>
      <c r="D118" s="354"/>
      <c r="E118" s="361" t="s">
        <v>770</v>
      </c>
      <c r="F118" s="353" t="s">
        <v>770</v>
      </c>
      <c r="G118" s="353" t="s">
        <v>787</v>
      </c>
      <c r="H118" s="353" t="s">
        <v>851</v>
      </c>
      <c r="I118" s="353" t="s">
        <v>834</v>
      </c>
      <c r="J118" s="353" t="s">
        <v>818</v>
      </c>
      <c r="K118" s="353" t="s">
        <v>800</v>
      </c>
      <c r="L118" s="353" t="s">
        <v>2233</v>
      </c>
      <c r="M118" s="366" t="s">
        <v>4262</v>
      </c>
    </row>
    <row r="119" spans="1:13" outlineLevel="1" x14ac:dyDescent="0.5">
      <c r="A119" s="352" t="s">
        <v>3458</v>
      </c>
      <c r="B119" s="352" t="s">
        <v>757</v>
      </c>
      <c r="C119" s="352" t="s">
        <v>103</v>
      </c>
      <c r="D119" s="354"/>
      <c r="E119" s="361" t="s">
        <v>772</v>
      </c>
      <c r="F119" s="353" t="s">
        <v>772</v>
      </c>
      <c r="G119" s="353" t="s">
        <v>788</v>
      </c>
      <c r="H119" s="353" t="s">
        <v>966</v>
      </c>
      <c r="I119" s="353" t="s">
        <v>835</v>
      </c>
      <c r="J119" s="353" t="s">
        <v>819</v>
      </c>
      <c r="K119" s="353" t="s">
        <v>801</v>
      </c>
      <c r="L119" s="353" t="s">
        <v>2234</v>
      </c>
      <c r="M119" s="366" t="s">
        <v>4262</v>
      </c>
    </row>
    <row r="120" spans="1:13" outlineLevel="1" x14ac:dyDescent="0.5">
      <c r="A120" s="352" t="s">
        <v>3459</v>
      </c>
      <c r="B120" s="352" t="s">
        <v>757</v>
      </c>
      <c r="C120" s="352" t="s">
        <v>104</v>
      </c>
      <c r="D120" s="354"/>
      <c r="E120" s="361" t="s">
        <v>777</v>
      </c>
      <c r="F120" s="353" t="s">
        <v>777</v>
      </c>
      <c r="G120" s="353" t="s">
        <v>789</v>
      </c>
      <c r="H120" s="353" t="s">
        <v>852</v>
      </c>
      <c r="I120" s="353" t="s">
        <v>836</v>
      </c>
      <c r="J120" s="353" t="s">
        <v>820</v>
      </c>
      <c r="K120" s="353" t="s">
        <v>802</v>
      </c>
      <c r="L120" s="353" t="s">
        <v>2235</v>
      </c>
      <c r="M120" s="366" t="s">
        <v>4262</v>
      </c>
    </row>
    <row r="121" spans="1:13" outlineLevel="1" x14ac:dyDescent="0.5">
      <c r="A121" s="352" t="s">
        <v>3460</v>
      </c>
      <c r="B121" s="352" t="s">
        <v>757</v>
      </c>
      <c r="C121" s="352" t="s">
        <v>105</v>
      </c>
      <c r="D121" s="354"/>
      <c r="E121" s="361" t="s">
        <v>778</v>
      </c>
      <c r="F121" s="353" t="s">
        <v>778</v>
      </c>
      <c r="G121" s="353" t="s">
        <v>967</v>
      </c>
      <c r="H121" s="353" t="s">
        <v>968</v>
      </c>
      <c r="I121" s="353" t="s">
        <v>837</v>
      </c>
      <c r="J121" s="353" t="s">
        <v>821</v>
      </c>
      <c r="K121" s="353" t="s">
        <v>803</v>
      </c>
      <c r="L121" s="353" t="s">
        <v>2236</v>
      </c>
      <c r="M121" s="366" t="s">
        <v>4262</v>
      </c>
    </row>
    <row r="122" spans="1:13" outlineLevel="1" x14ac:dyDescent="0.5">
      <c r="A122" s="352" t="s">
        <v>3461</v>
      </c>
      <c r="B122" s="352" t="s">
        <v>757</v>
      </c>
      <c r="C122" s="352" t="s">
        <v>106</v>
      </c>
      <c r="D122" s="354"/>
      <c r="E122" s="361" t="s">
        <v>775</v>
      </c>
      <c r="F122" s="353" t="s">
        <v>775</v>
      </c>
      <c r="G122" s="353" t="s">
        <v>790</v>
      </c>
      <c r="H122" s="353" t="s">
        <v>853</v>
      </c>
      <c r="I122" s="353" t="s">
        <v>838</v>
      </c>
      <c r="J122" s="353" t="s">
        <v>775</v>
      </c>
      <c r="K122" s="353" t="s">
        <v>804</v>
      </c>
      <c r="L122" s="353" t="s">
        <v>2237</v>
      </c>
      <c r="M122" s="366" t="s">
        <v>4262</v>
      </c>
    </row>
    <row r="123" spans="1:13" outlineLevel="1" x14ac:dyDescent="0.5">
      <c r="A123" s="352" t="s">
        <v>3462</v>
      </c>
      <c r="B123" s="352" t="s">
        <v>757</v>
      </c>
      <c r="C123" s="352" t="s">
        <v>107</v>
      </c>
      <c r="D123" s="354"/>
      <c r="E123" s="361" t="s">
        <v>779</v>
      </c>
      <c r="F123" s="353" t="s">
        <v>779</v>
      </c>
      <c r="G123" s="353" t="s">
        <v>969</v>
      </c>
      <c r="H123" s="353" t="s">
        <v>854</v>
      </c>
      <c r="I123" s="353" t="s">
        <v>839</v>
      </c>
      <c r="J123" s="353" t="s">
        <v>822</v>
      </c>
      <c r="K123" s="353" t="s">
        <v>805</v>
      </c>
      <c r="L123" s="353" t="s">
        <v>2238</v>
      </c>
      <c r="M123" s="366" t="s">
        <v>4262</v>
      </c>
    </row>
    <row r="124" spans="1:13" outlineLevel="1" x14ac:dyDescent="0.5">
      <c r="A124" s="352" t="s">
        <v>3463</v>
      </c>
      <c r="B124" s="352" t="s">
        <v>757</v>
      </c>
      <c r="C124" s="352" t="s">
        <v>108</v>
      </c>
      <c r="D124" s="354"/>
      <c r="E124" s="361" t="s">
        <v>780</v>
      </c>
      <c r="F124" s="353" t="s">
        <v>780</v>
      </c>
      <c r="G124" s="353" t="s">
        <v>791</v>
      </c>
      <c r="H124" s="353" t="s">
        <v>855</v>
      </c>
      <c r="I124" s="353" t="s">
        <v>840</v>
      </c>
      <c r="J124" s="353" t="s">
        <v>823</v>
      </c>
      <c r="K124" s="353" t="s">
        <v>806</v>
      </c>
      <c r="L124" s="353" t="s">
        <v>2239</v>
      </c>
      <c r="M124" s="366" t="s">
        <v>4262</v>
      </c>
    </row>
    <row r="125" spans="1:13" outlineLevel="1" x14ac:dyDescent="0.5">
      <c r="A125" s="352" t="s">
        <v>3464</v>
      </c>
      <c r="B125" s="352" t="s">
        <v>757</v>
      </c>
      <c r="C125" s="352" t="s">
        <v>109</v>
      </c>
      <c r="D125" s="354"/>
      <c r="E125" s="361" t="s">
        <v>781</v>
      </c>
      <c r="F125" s="353" t="s">
        <v>781</v>
      </c>
      <c r="G125" s="353" t="s">
        <v>792</v>
      </c>
      <c r="H125" s="353" t="s">
        <v>856</v>
      </c>
      <c r="I125" s="353" t="s">
        <v>841</v>
      </c>
      <c r="J125" s="353" t="s">
        <v>824</v>
      </c>
      <c r="K125" s="353" t="s">
        <v>807</v>
      </c>
      <c r="L125" s="353" t="s">
        <v>2240</v>
      </c>
      <c r="M125" s="366" t="s">
        <v>4262</v>
      </c>
    </row>
    <row r="126" spans="1:13" outlineLevel="1" x14ac:dyDescent="0.5">
      <c r="A126" s="352" t="s">
        <v>3465</v>
      </c>
      <c r="B126" s="352" t="s">
        <v>757</v>
      </c>
      <c r="C126" s="352" t="s">
        <v>110</v>
      </c>
      <c r="D126" s="354"/>
      <c r="E126" s="361" t="s">
        <v>774</v>
      </c>
      <c r="F126" s="353" t="s">
        <v>774</v>
      </c>
      <c r="G126" s="353" t="s">
        <v>970</v>
      </c>
      <c r="H126" s="353" t="s">
        <v>971</v>
      </c>
      <c r="I126" s="353" t="s">
        <v>842</v>
      </c>
      <c r="J126" s="353" t="s">
        <v>825</v>
      </c>
      <c r="K126" s="353" t="s">
        <v>808</v>
      </c>
      <c r="L126" s="353" t="s">
        <v>2241</v>
      </c>
      <c r="M126" s="366" t="s">
        <v>4262</v>
      </c>
    </row>
    <row r="127" spans="1:13" outlineLevel="1" x14ac:dyDescent="0.5">
      <c r="A127" s="352" t="s">
        <v>3466</v>
      </c>
      <c r="B127" s="352" t="s">
        <v>757</v>
      </c>
      <c r="C127" s="352" t="s">
        <v>111</v>
      </c>
      <c r="D127" s="354"/>
      <c r="E127" s="361" t="s">
        <v>765</v>
      </c>
      <c r="F127" s="353" t="s">
        <v>765</v>
      </c>
      <c r="G127" s="353" t="s">
        <v>972</v>
      </c>
      <c r="H127" s="353" t="s">
        <v>857</v>
      </c>
      <c r="I127" s="353" t="s">
        <v>843</v>
      </c>
      <c r="J127" s="353" t="s">
        <v>826</v>
      </c>
      <c r="K127" s="353" t="s">
        <v>809</v>
      </c>
      <c r="L127" s="353" t="s">
        <v>2242</v>
      </c>
      <c r="M127" s="366" t="s">
        <v>4262</v>
      </c>
    </row>
    <row r="128" spans="1:13" outlineLevel="1" x14ac:dyDescent="0.5">
      <c r="A128" s="352" t="s">
        <v>3467</v>
      </c>
      <c r="B128" s="352" t="s">
        <v>757</v>
      </c>
      <c r="C128" s="352" t="s">
        <v>112</v>
      </c>
      <c r="D128" s="354"/>
      <c r="E128" s="361" t="s">
        <v>766</v>
      </c>
      <c r="F128" s="353" t="s">
        <v>766</v>
      </c>
      <c r="G128" s="353" t="s">
        <v>793</v>
      </c>
      <c r="H128" s="353" t="s">
        <v>858</v>
      </c>
      <c r="I128" s="353" t="s">
        <v>844</v>
      </c>
      <c r="J128" s="353" t="s">
        <v>827</v>
      </c>
      <c r="K128" s="353" t="s">
        <v>810</v>
      </c>
      <c r="L128" s="353" t="s">
        <v>2243</v>
      </c>
      <c r="M128" s="366" t="s">
        <v>4262</v>
      </c>
    </row>
    <row r="129" spans="1:13" outlineLevel="1" x14ac:dyDescent="0.5">
      <c r="A129" s="293" t="s">
        <v>3468</v>
      </c>
      <c r="B129" s="352" t="s">
        <v>757</v>
      </c>
      <c r="C129" s="352" t="s">
        <v>113</v>
      </c>
      <c r="D129" s="354"/>
      <c r="E129" s="361" t="s">
        <v>3254</v>
      </c>
      <c r="F129" s="353" t="s">
        <v>3254</v>
      </c>
      <c r="G129" s="353" t="s">
        <v>3256</v>
      </c>
      <c r="H129" s="353" t="s">
        <v>3257</v>
      </c>
      <c r="I129" s="353" t="s">
        <v>3258</v>
      </c>
      <c r="J129" s="353" t="s">
        <v>3259</v>
      </c>
      <c r="K129" s="353" t="s">
        <v>3260</v>
      </c>
      <c r="L129" s="353" t="s">
        <v>3255</v>
      </c>
      <c r="M129" s="366" t="s">
        <v>4262</v>
      </c>
    </row>
    <row r="130" spans="1:13" outlineLevel="1" x14ac:dyDescent="0.5">
      <c r="A130" s="352" t="s">
        <v>3469</v>
      </c>
      <c r="B130" s="352" t="s">
        <v>757</v>
      </c>
      <c r="C130" s="352" t="s">
        <v>114</v>
      </c>
      <c r="D130" s="354"/>
      <c r="E130" s="361" t="s">
        <v>771</v>
      </c>
      <c r="F130" s="353" t="s">
        <v>771</v>
      </c>
      <c r="G130" s="353" t="s">
        <v>794</v>
      </c>
      <c r="H130" s="353" t="s">
        <v>860</v>
      </c>
      <c r="I130" s="353" t="s">
        <v>846</v>
      </c>
      <c r="J130" s="353" t="s">
        <v>828</v>
      </c>
      <c r="K130" s="353" t="s">
        <v>812</v>
      </c>
      <c r="L130" s="353" t="s">
        <v>2245</v>
      </c>
      <c r="M130" s="366" t="s">
        <v>4262</v>
      </c>
    </row>
    <row r="131" spans="1:13" outlineLevel="1" x14ac:dyDescent="0.5">
      <c r="A131" s="352" t="s">
        <v>3470</v>
      </c>
      <c r="B131" s="352" t="s">
        <v>757</v>
      </c>
      <c r="C131" s="352" t="s">
        <v>115</v>
      </c>
      <c r="D131" s="354"/>
      <c r="E131" s="361" t="s">
        <v>773</v>
      </c>
      <c r="F131" s="353" t="s">
        <v>773</v>
      </c>
      <c r="G131" s="353" t="s">
        <v>795</v>
      </c>
      <c r="H131" s="353" t="s">
        <v>861</v>
      </c>
      <c r="I131" s="353" t="s">
        <v>847</v>
      </c>
      <c r="J131" s="353" t="s">
        <v>829</v>
      </c>
      <c r="K131" s="353" t="s">
        <v>813</v>
      </c>
      <c r="L131" s="353" t="s">
        <v>2246</v>
      </c>
      <c r="M131" s="366" t="s">
        <v>4262</v>
      </c>
    </row>
    <row r="132" spans="1:13" outlineLevel="1" x14ac:dyDescent="0.5">
      <c r="A132" s="352" t="s">
        <v>3471</v>
      </c>
      <c r="B132" s="352" t="s">
        <v>757</v>
      </c>
      <c r="C132" s="355" t="s">
        <v>116</v>
      </c>
      <c r="D132" s="354"/>
      <c r="E132" s="361" t="s">
        <v>3261</v>
      </c>
      <c r="F132" s="353" t="s">
        <v>3261</v>
      </c>
      <c r="G132" s="353" t="s">
        <v>3265</v>
      </c>
      <c r="H132" s="353" t="s">
        <v>3265</v>
      </c>
      <c r="I132" s="353" t="s">
        <v>3261</v>
      </c>
      <c r="J132" s="353" t="s">
        <v>3266</v>
      </c>
      <c r="K132" s="353" t="s">
        <v>3265</v>
      </c>
      <c r="L132" s="353" t="s">
        <v>3263</v>
      </c>
      <c r="M132" s="366" t="s">
        <v>4262</v>
      </c>
    </row>
    <row r="133" spans="1:13" outlineLevel="1" x14ac:dyDescent="0.5">
      <c r="A133" s="352" t="s">
        <v>3472</v>
      </c>
      <c r="B133" s="352" t="s">
        <v>757</v>
      </c>
      <c r="C133" s="355" t="s">
        <v>117</v>
      </c>
      <c r="D133" s="354"/>
      <c r="E133" s="361" t="s">
        <v>3262</v>
      </c>
      <c r="F133" s="353" t="s">
        <v>3262</v>
      </c>
      <c r="G133" s="353" t="s">
        <v>3267</v>
      </c>
      <c r="H133" s="353" t="s">
        <v>3267</v>
      </c>
      <c r="I133" s="353" t="s">
        <v>3262</v>
      </c>
      <c r="J133" s="353" t="s">
        <v>3268</v>
      </c>
      <c r="K133" s="353" t="s">
        <v>3269</v>
      </c>
      <c r="L133" s="353" t="s">
        <v>3264</v>
      </c>
      <c r="M133" s="366" t="s">
        <v>4262</v>
      </c>
    </row>
    <row r="134" spans="1:13" x14ac:dyDescent="0.5">
      <c r="A134" s="179" t="s">
        <v>3473</v>
      </c>
      <c r="B134" s="179" t="s">
        <v>869</v>
      </c>
      <c r="C134" s="179" t="s">
        <v>97</v>
      </c>
      <c r="D134" s="363"/>
      <c r="E134" s="362" t="s">
        <v>2097</v>
      </c>
      <c r="F134" s="347" t="s">
        <v>2097</v>
      </c>
      <c r="G134" s="347" t="s">
        <v>2098</v>
      </c>
      <c r="H134" s="347" t="s">
        <v>2099</v>
      </c>
      <c r="I134" s="347" t="s">
        <v>2100</v>
      </c>
      <c r="J134" s="347" t="s">
        <v>2101</v>
      </c>
      <c r="K134" s="347" t="s">
        <v>2101</v>
      </c>
      <c r="L134" s="347" t="s">
        <v>2182</v>
      </c>
      <c r="M134" s="365" t="s">
        <v>4262</v>
      </c>
    </row>
    <row r="135" spans="1:13" outlineLevel="1" x14ac:dyDescent="0.5">
      <c r="A135" s="352" t="s">
        <v>2422</v>
      </c>
      <c r="B135" s="352" t="s">
        <v>869</v>
      </c>
      <c r="C135" s="355" t="s">
        <v>98</v>
      </c>
      <c r="D135" s="354"/>
      <c r="E135" s="361" t="s">
        <v>2689</v>
      </c>
      <c r="F135" s="353" t="s">
        <v>2689</v>
      </c>
      <c r="G135" s="353" t="s">
        <v>2688</v>
      </c>
      <c r="H135" s="353" t="s">
        <v>2687</v>
      </c>
      <c r="I135" s="353" t="s">
        <v>2690</v>
      </c>
      <c r="J135" s="353" t="s">
        <v>2691</v>
      </c>
      <c r="K135" s="353" t="s">
        <v>2692</v>
      </c>
      <c r="L135" s="353" t="s">
        <v>2659</v>
      </c>
      <c r="M135" s="366" t="s">
        <v>4262</v>
      </c>
    </row>
    <row r="136" spans="1:13" outlineLevel="1" x14ac:dyDescent="0.5">
      <c r="A136" s="352" t="s">
        <v>2423</v>
      </c>
      <c r="B136" s="352" t="s">
        <v>869</v>
      </c>
      <c r="C136" s="355" t="s">
        <v>2113</v>
      </c>
      <c r="D136" s="354"/>
      <c r="E136" s="361" t="s">
        <v>876</v>
      </c>
      <c r="F136" s="353" t="s">
        <v>876</v>
      </c>
      <c r="G136" s="353" t="s">
        <v>896</v>
      </c>
      <c r="H136" s="353" t="s">
        <v>899</v>
      </c>
      <c r="I136" s="353" t="s">
        <v>893</v>
      </c>
      <c r="J136" s="353" t="s">
        <v>902</v>
      </c>
      <c r="K136" s="353" t="s">
        <v>905</v>
      </c>
      <c r="L136" s="353" t="s">
        <v>2248</v>
      </c>
      <c r="M136" s="366" t="s">
        <v>4262</v>
      </c>
    </row>
    <row r="137" spans="1:13" outlineLevel="1" collapsed="1" x14ac:dyDescent="0.5">
      <c r="A137" s="352" t="s">
        <v>2424</v>
      </c>
      <c r="B137" s="352" t="s">
        <v>869</v>
      </c>
      <c r="C137" s="355" t="s">
        <v>2114</v>
      </c>
      <c r="D137" s="354"/>
      <c r="E137" s="361" t="s">
        <v>877</v>
      </c>
      <c r="F137" s="353" t="s">
        <v>877</v>
      </c>
      <c r="G137" s="353" t="s">
        <v>897</v>
      </c>
      <c r="H137" s="353" t="s">
        <v>900</v>
      </c>
      <c r="I137" s="353" t="s">
        <v>894</v>
      </c>
      <c r="J137" s="353" t="s">
        <v>903</v>
      </c>
      <c r="K137" s="353" t="s">
        <v>906</v>
      </c>
      <c r="L137" s="353" t="s">
        <v>2249</v>
      </c>
      <c r="M137" s="366" t="s">
        <v>4262</v>
      </c>
    </row>
    <row r="138" spans="1:13" outlineLevel="1" x14ac:dyDescent="0.5">
      <c r="A138" s="352" t="s">
        <v>2425</v>
      </c>
      <c r="B138" s="352" t="s">
        <v>869</v>
      </c>
      <c r="C138" s="355" t="s">
        <v>2115</v>
      </c>
      <c r="D138" s="354"/>
      <c r="E138" s="361" t="s">
        <v>878</v>
      </c>
      <c r="F138" s="353" t="s">
        <v>878</v>
      </c>
      <c r="G138" s="353" t="s">
        <v>898</v>
      </c>
      <c r="H138" s="353" t="s">
        <v>901</v>
      </c>
      <c r="I138" s="353" t="s">
        <v>895</v>
      </c>
      <c r="J138" s="353" t="s">
        <v>904</v>
      </c>
      <c r="K138" s="353" t="s">
        <v>907</v>
      </c>
      <c r="L138" s="353" t="s">
        <v>2250</v>
      </c>
      <c r="M138" s="366" t="s">
        <v>4262</v>
      </c>
    </row>
    <row r="139" spans="1:13" outlineLevel="1" x14ac:dyDescent="0.5">
      <c r="A139" s="352" t="s">
        <v>3474</v>
      </c>
      <c r="B139" s="352" t="s">
        <v>869</v>
      </c>
      <c r="C139" s="355" t="s">
        <v>2116</v>
      </c>
      <c r="D139" s="354"/>
      <c r="E139" s="361" t="s">
        <v>2634</v>
      </c>
      <c r="F139" s="353" t="s">
        <v>2634</v>
      </c>
      <c r="G139" s="353" t="s">
        <v>2633</v>
      </c>
      <c r="H139" s="353" t="s">
        <v>2648</v>
      </c>
      <c r="I139" s="353" t="s">
        <v>2641</v>
      </c>
      <c r="J139" s="353" t="s">
        <v>2645</v>
      </c>
      <c r="K139" s="353" t="s">
        <v>2777</v>
      </c>
      <c r="L139" s="353" t="s">
        <v>2651</v>
      </c>
      <c r="M139" s="366" t="s">
        <v>4262</v>
      </c>
    </row>
    <row r="140" spans="1:13" outlineLevel="1" x14ac:dyDescent="0.5">
      <c r="A140" s="352" t="s">
        <v>3475</v>
      </c>
      <c r="B140" s="352" t="s">
        <v>869</v>
      </c>
      <c r="C140" s="355" t="s">
        <v>622</v>
      </c>
      <c r="D140" s="354"/>
      <c r="E140" s="361" t="s">
        <v>2665</v>
      </c>
      <c r="F140" s="353" t="s">
        <v>2665</v>
      </c>
      <c r="G140" s="353" t="s">
        <v>2666</v>
      </c>
      <c r="H140" s="353" t="s">
        <v>2667</v>
      </c>
      <c r="I140" s="353" t="s">
        <v>2668</v>
      </c>
      <c r="J140" s="353" t="s">
        <v>2669</v>
      </c>
      <c r="K140" s="353" t="s">
        <v>2670</v>
      </c>
      <c r="L140" s="353" t="s">
        <v>2671</v>
      </c>
      <c r="M140" s="366" t="s">
        <v>4262</v>
      </c>
    </row>
    <row r="141" spans="1:13" outlineLevel="1" x14ac:dyDescent="0.5">
      <c r="A141" s="352" t="s">
        <v>3476</v>
      </c>
      <c r="B141" s="352" t="s">
        <v>869</v>
      </c>
      <c r="C141" s="355" t="s">
        <v>623</v>
      </c>
      <c r="D141" s="354"/>
      <c r="E141" s="361" t="s">
        <v>3151</v>
      </c>
      <c r="F141" s="353" t="s">
        <v>3151</v>
      </c>
      <c r="G141" s="353" t="s">
        <v>3172</v>
      </c>
      <c r="H141" s="353" t="s">
        <v>3173</v>
      </c>
      <c r="I141" s="353" t="s">
        <v>3174</v>
      </c>
      <c r="J141" s="353" t="s">
        <v>3175</v>
      </c>
      <c r="K141" s="353" t="s">
        <v>3176</v>
      </c>
      <c r="L141" s="353" t="s">
        <v>2837</v>
      </c>
      <c r="M141" s="366" t="s">
        <v>4262</v>
      </c>
    </row>
    <row r="142" spans="1:13" outlineLevel="1" x14ac:dyDescent="0.5">
      <c r="A142" s="352" t="s">
        <v>3477</v>
      </c>
      <c r="B142" s="352" t="s">
        <v>869</v>
      </c>
      <c r="C142" s="355" t="s">
        <v>2117</v>
      </c>
      <c r="D142" s="354"/>
      <c r="E142" s="361" t="s">
        <v>188</v>
      </c>
      <c r="F142" s="353" t="s">
        <v>188</v>
      </c>
      <c r="G142" s="353" t="s">
        <v>187</v>
      </c>
      <c r="H142" s="353" t="s">
        <v>962</v>
      </c>
      <c r="I142" s="353" t="s">
        <v>2642</v>
      </c>
      <c r="J142" s="353" t="s">
        <v>253</v>
      </c>
      <c r="K142" s="353" t="s">
        <v>2635</v>
      </c>
      <c r="L142" s="353" t="s">
        <v>2652</v>
      </c>
      <c r="M142" s="366" t="s">
        <v>4262</v>
      </c>
    </row>
    <row r="143" spans="1:13" outlineLevel="1" x14ac:dyDescent="0.5">
      <c r="A143" s="352" t="s">
        <v>3478</v>
      </c>
      <c r="B143" s="352" t="s">
        <v>869</v>
      </c>
      <c r="C143" s="355" t="s">
        <v>2118</v>
      </c>
      <c r="D143" s="354"/>
      <c r="E143" s="361" t="s">
        <v>2106</v>
      </c>
      <c r="F143" s="353" t="s">
        <v>2106</v>
      </c>
      <c r="G143" s="353" t="s">
        <v>2102</v>
      </c>
      <c r="H143" s="353" t="s">
        <v>2649</v>
      </c>
      <c r="I143" s="353" t="s">
        <v>2643</v>
      </c>
      <c r="J143" s="353" t="s">
        <v>2646</v>
      </c>
      <c r="K143" s="353" t="s">
        <v>2636</v>
      </c>
      <c r="L143" s="353" t="s">
        <v>2653</v>
      </c>
      <c r="M143" s="366" t="s">
        <v>4262</v>
      </c>
    </row>
    <row r="144" spans="1:13" outlineLevel="1" x14ac:dyDescent="0.5">
      <c r="A144" s="352" t="s">
        <v>3479</v>
      </c>
      <c r="B144" s="352" t="s">
        <v>869</v>
      </c>
      <c r="C144" s="355" t="s">
        <v>2119</v>
      </c>
      <c r="D144" s="354"/>
      <c r="E144" s="361" t="s">
        <v>2660</v>
      </c>
      <c r="F144" s="353" t="s">
        <v>2660</v>
      </c>
      <c r="G144" s="353" t="s">
        <v>2661</v>
      </c>
      <c r="H144" s="353" t="s">
        <v>2661</v>
      </c>
      <c r="I144" s="353" t="s">
        <v>2662</v>
      </c>
      <c r="J144" s="353" t="s">
        <v>2663</v>
      </c>
      <c r="K144" s="353" t="s">
        <v>2664</v>
      </c>
      <c r="L144" s="353" t="s">
        <v>2654</v>
      </c>
      <c r="M144" s="366" t="s">
        <v>4262</v>
      </c>
    </row>
    <row r="145" spans="1:13" outlineLevel="1" x14ac:dyDescent="0.5">
      <c r="A145" s="352" t="s">
        <v>3480</v>
      </c>
      <c r="B145" s="352" t="s">
        <v>869</v>
      </c>
      <c r="C145" s="355" t="s">
        <v>2120</v>
      </c>
      <c r="D145" s="354"/>
      <c r="E145" s="361" t="s">
        <v>2107</v>
      </c>
      <c r="F145" s="353" t="s">
        <v>2107</v>
      </c>
      <c r="G145" s="353" t="s">
        <v>50</v>
      </c>
      <c r="H145" s="353" t="s">
        <v>2672</v>
      </c>
      <c r="I145" s="353" t="s">
        <v>2673</v>
      </c>
      <c r="J145" s="353" t="s">
        <v>50</v>
      </c>
      <c r="K145" s="353" t="s">
        <v>2637</v>
      </c>
      <c r="L145" s="353" t="s">
        <v>2213</v>
      </c>
      <c r="M145" s="366" t="s">
        <v>4262</v>
      </c>
    </row>
    <row r="146" spans="1:13" outlineLevel="1" x14ac:dyDescent="0.5">
      <c r="A146" s="352" t="s">
        <v>3481</v>
      </c>
      <c r="B146" s="352" t="s">
        <v>869</v>
      </c>
      <c r="C146" s="355" t="s">
        <v>2121</v>
      </c>
      <c r="D146" s="354"/>
      <c r="E146" s="361" t="s">
        <v>3153</v>
      </c>
      <c r="F146" s="353" t="s">
        <v>3153</v>
      </c>
      <c r="G146" s="353" t="s">
        <v>3154</v>
      </c>
      <c r="H146" s="353" t="s">
        <v>3155</v>
      </c>
      <c r="I146" s="353" t="s">
        <v>3156</v>
      </c>
      <c r="J146" s="353" t="s">
        <v>3157</v>
      </c>
      <c r="K146" s="353" t="s">
        <v>3177</v>
      </c>
      <c r="L146" s="353" t="s">
        <v>2838</v>
      </c>
      <c r="M146" s="366" t="s">
        <v>4262</v>
      </c>
    </row>
    <row r="147" spans="1:13" outlineLevel="1" x14ac:dyDescent="0.5">
      <c r="A147" s="352" t="s">
        <v>3482</v>
      </c>
      <c r="B147" s="352" t="s">
        <v>869</v>
      </c>
      <c r="C147" s="355" t="s">
        <v>2122</v>
      </c>
      <c r="D147" s="354"/>
      <c r="E147" s="361" t="s">
        <v>2111</v>
      </c>
      <c r="F147" s="353" t="s">
        <v>2111</v>
      </c>
      <c r="G147" s="353" t="s">
        <v>2112</v>
      </c>
      <c r="H147" s="353" t="s">
        <v>2650</v>
      </c>
      <c r="I147" s="353" t="s">
        <v>2644</v>
      </c>
      <c r="J147" s="353" t="s">
        <v>2647</v>
      </c>
      <c r="K147" s="353" t="s">
        <v>2638</v>
      </c>
      <c r="L147" s="353" t="s">
        <v>2655</v>
      </c>
      <c r="M147" s="366" t="s">
        <v>4262</v>
      </c>
    </row>
    <row r="148" spans="1:13" outlineLevel="1" x14ac:dyDescent="0.5">
      <c r="A148" s="352" t="s">
        <v>3483</v>
      </c>
      <c r="B148" s="352" t="s">
        <v>869</v>
      </c>
      <c r="C148" s="355" t="s">
        <v>3152</v>
      </c>
      <c r="D148" s="354"/>
      <c r="E148" s="361" t="s">
        <v>3162</v>
      </c>
      <c r="F148" s="353" t="s">
        <v>3162</v>
      </c>
      <c r="G148" s="353" t="s">
        <v>3178</v>
      </c>
      <c r="H148" s="353" t="s">
        <v>3179</v>
      </c>
      <c r="I148" s="353" t="s">
        <v>3180</v>
      </c>
      <c r="J148" s="353" t="s">
        <v>3181</v>
      </c>
      <c r="K148" s="353" t="s">
        <v>3182</v>
      </c>
      <c r="L148" s="353" t="s">
        <v>3163</v>
      </c>
      <c r="M148" s="366" t="s">
        <v>4262</v>
      </c>
    </row>
    <row r="149" spans="1:13" outlineLevel="1" x14ac:dyDescent="0.5">
      <c r="A149" s="293" t="s">
        <v>3496</v>
      </c>
      <c r="B149" s="352" t="s">
        <v>869</v>
      </c>
      <c r="C149" s="355" t="s">
        <v>101</v>
      </c>
      <c r="D149" s="354"/>
      <c r="E149" s="361" t="s">
        <v>3367</v>
      </c>
      <c r="F149" s="353" t="s">
        <v>3367</v>
      </c>
      <c r="G149" s="353" t="s">
        <v>3372</v>
      </c>
      <c r="H149" s="353" t="s">
        <v>3368</v>
      </c>
      <c r="I149" s="353" t="s">
        <v>3369</v>
      </c>
      <c r="J149" s="353" t="s">
        <v>3370</v>
      </c>
      <c r="K149" s="353" t="s">
        <v>3371</v>
      </c>
      <c r="L149" s="353" t="s">
        <v>3373</v>
      </c>
      <c r="M149" s="366" t="s">
        <v>4262</v>
      </c>
    </row>
    <row r="150" spans="1:13" outlineLevel="1" x14ac:dyDescent="0.5">
      <c r="A150" s="352" t="s">
        <v>3484</v>
      </c>
      <c r="B150" s="352" t="s">
        <v>869</v>
      </c>
      <c r="C150" s="355" t="s">
        <v>1125</v>
      </c>
      <c r="D150" s="354"/>
      <c r="E150" s="361" t="s">
        <v>11</v>
      </c>
      <c r="F150" s="353" t="s">
        <v>11</v>
      </c>
      <c r="G150" s="353" t="s">
        <v>190</v>
      </c>
      <c r="H150" s="353" t="s">
        <v>1342</v>
      </c>
      <c r="I150" s="353" t="s">
        <v>1343</v>
      </c>
      <c r="J150" s="353" t="s">
        <v>2677</v>
      </c>
      <c r="K150" s="353" t="s">
        <v>2639</v>
      </c>
      <c r="L150" s="353" t="s">
        <v>2656</v>
      </c>
      <c r="M150" s="366" t="s">
        <v>4262</v>
      </c>
    </row>
    <row r="151" spans="1:13" outlineLevel="1" x14ac:dyDescent="0.5">
      <c r="A151" s="352" t="s">
        <v>3485</v>
      </c>
      <c r="B151" s="352" t="s">
        <v>869</v>
      </c>
      <c r="C151" s="355" t="s">
        <v>1126</v>
      </c>
      <c r="D151" s="354"/>
      <c r="E151" s="361" t="s">
        <v>2632</v>
      </c>
      <c r="F151" s="353" t="s">
        <v>2632</v>
      </c>
      <c r="G151" s="353" t="s">
        <v>2631</v>
      </c>
      <c r="H151" s="353" t="s">
        <v>2678</v>
      </c>
      <c r="I151" s="353" t="s">
        <v>2679</v>
      </c>
      <c r="J151" s="353" t="s">
        <v>2680</v>
      </c>
      <c r="K151" s="353" t="s">
        <v>2640</v>
      </c>
      <c r="L151" s="353" t="s">
        <v>2657</v>
      </c>
      <c r="M151" s="366" t="s">
        <v>4262</v>
      </c>
    </row>
    <row r="152" spans="1:13" outlineLevel="1" x14ac:dyDescent="0.5">
      <c r="A152" s="352" t="s">
        <v>3486</v>
      </c>
      <c r="B152" s="352" t="s">
        <v>869</v>
      </c>
      <c r="C152" s="355" t="s">
        <v>2123</v>
      </c>
      <c r="D152" s="354"/>
      <c r="E152" s="361" t="s">
        <v>2109</v>
      </c>
      <c r="F152" s="353" t="s">
        <v>2109</v>
      </c>
      <c r="G152" s="353" t="s">
        <v>2105</v>
      </c>
      <c r="H152" s="353" t="s">
        <v>2778</v>
      </c>
      <c r="I152" s="353" t="s">
        <v>2784</v>
      </c>
      <c r="J152" s="353" t="s">
        <v>2789</v>
      </c>
      <c r="K152" s="353" t="s">
        <v>2794</v>
      </c>
      <c r="L152" s="353" t="s">
        <v>2800</v>
      </c>
      <c r="M152" s="366" t="s">
        <v>4262</v>
      </c>
    </row>
    <row r="153" spans="1:13" outlineLevel="1" x14ac:dyDescent="0.5">
      <c r="A153" s="352" t="s">
        <v>3487</v>
      </c>
      <c r="B153" s="352" t="s">
        <v>869</v>
      </c>
      <c r="C153" s="355" t="s">
        <v>2124</v>
      </c>
      <c r="D153" s="354"/>
      <c r="E153" s="361" t="s">
        <v>2622</v>
      </c>
      <c r="F153" s="353" t="s">
        <v>2622</v>
      </c>
      <c r="G153" s="353" t="s">
        <v>2628</v>
      </c>
      <c r="H153" s="353" t="s">
        <v>2779</v>
      </c>
      <c r="I153" s="353" t="s">
        <v>2783</v>
      </c>
      <c r="J153" s="353" t="s">
        <v>2790</v>
      </c>
      <c r="K153" s="353" t="s">
        <v>2796</v>
      </c>
      <c r="L153" s="353" t="s">
        <v>2801</v>
      </c>
      <c r="M153" s="366" t="s">
        <v>4262</v>
      </c>
    </row>
    <row r="154" spans="1:13" outlineLevel="1" x14ac:dyDescent="0.5">
      <c r="A154" s="352" t="s">
        <v>3488</v>
      </c>
      <c r="B154" s="352" t="s">
        <v>869</v>
      </c>
      <c r="C154" s="355" t="s">
        <v>2125</v>
      </c>
      <c r="D154" s="354"/>
      <c r="E154" s="361" t="s">
        <v>2623</v>
      </c>
      <c r="F154" s="353" t="s">
        <v>2623</v>
      </c>
      <c r="G154" s="353" t="s">
        <v>2629</v>
      </c>
      <c r="H154" s="353" t="s">
        <v>2780</v>
      </c>
      <c r="I154" s="353" t="s">
        <v>2785</v>
      </c>
      <c r="J154" s="353" t="s">
        <v>2791</v>
      </c>
      <c r="K154" s="353" t="s">
        <v>2797</v>
      </c>
      <c r="L154" s="353" t="s">
        <v>2802</v>
      </c>
      <c r="M154" s="366" t="s">
        <v>4262</v>
      </c>
    </row>
    <row r="155" spans="1:13" outlineLevel="1" x14ac:dyDescent="0.5">
      <c r="A155" s="352" t="s">
        <v>3489</v>
      </c>
      <c r="B155" s="352" t="s">
        <v>869</v>
      </c>
      <c r="C155" s="355" t="s">
        <v>2620</v>
      </c>
      <c r="D155" s="354"/>
      <c r="E155" s="361" t="s">
        <v>2624</v>
      </c>
      <c r="F155" s="353" t="s">
        <v>2624</v>
      </c>
      <c r="G155" s="353" t="s">
        <v>2626</v>
      </c>
      <c r="H155" s="353" t="s">
        <v>2781</v>
      </c>
      <c r="I155" s="353" t="s">
        <v>2786</v>
      </c>
      <c r="J155" s="353" t="s">
        <v>2792</v>
      </c>
      <c r="K155" s="353" t="s">
        <v>2795</v>
      </c>
      <c r="L155" s="353" t="s">
        <v>2803</v>
      </c>
      <c r="M155" s="366" t="s">
        <v>4262</v>
      </c>
    </row>
    <row r="156" spans="1:13" outlineLevel="1" x14ac:dyDescent="0.5">
      <c r="A156" s="352" t="s">
        <v>3490</v>
      </c>
      <c r="B156" s="352" t="s">
        <v>869</v>
      </c>
      <c r="C156" s="355" t="s">
        <v>2621</v>
      </c>
      <c r="D156" s="354"/>
      <c r="E156" s="361" t="s">
        <v>2625</v>
      </c>
      <c r="F156" s="353" t="s">
        <v>2625</v>
      </c>
      <c r="G156" s="353" t="s">
        <v>2627</v>
      </c>
      <c r="H156" s="353" t="s">
        <v>2782</v>
      </c>
      <c r="I156" s="353" t="s">
        <v>2787</v>
      </c>
      <c r="J156" s="353" t="s">
        <v>2793</v>
      </c>
      <c r="K156" s="353" t="s">
        <v>2798</v>
      </c>
      <c r="L156" s="353" t="s">
        <v>2799</v>
      </c>
      <c r="M156" s="366" t="s">
        <v>4262</v>
      </c>
    </row>
    <row r="157" spans="1:13" outlineLevel="1" x14ac:dyDescent="0.5">
      <c r="A157" s="352" t="s">
        <v>3491</v>
      </c>
      <c r="B157" s="352" t="s">
        <v>869</v>
      </c>
      <c r="C157" s="355" t="s">
        <v>2630</v>
      </c>
      <c r="D157" s="354"/>
      <c r="E157" s="361" t="s">
        <v>2110</v>
      </c>
      <c r="F157" s="353" t="s">
        <v>2110</v>
      </c>
      <c r="G157" s="353" t="s">
        <v>2104</v>
      </c>
      <c r="H157" s="353" t="s">
        <v>2674</v>
      </c>
      <c r="I157" s="353" t="s">
        <v>2788</v>
      </c>
      <c r="J157" s="353" t="s">
        <v>2675</v>
      </c>
      <c r="K157" s="353" t="s">
        <v>2676</v>
      </c>
      <c r="L157" s="353" t="s">
        <v>2658</v>
      </c>
      <c r="M157" s="366" t="s">
        <v>4262</v>
      </c>
    </row>
    <row r="158" spans="1:13" outlineLevel="1" x14ac:dyDescent="0.5">
      <c r="A158" s="352" t="s">
        <v>3492</v>
      </c>
      <c r="B158" s="352" t="s">
        <v>869</v>
      </c>
      <c r="C158" s="355" t="s">
        <v>3150</v>
      </c>
      <c r="D158" s="354"/>
      <c r="E158" s="361" t="s">
        <v>3158</v>
      </c>
      <c r="F158" s="353" t="s">
        <v>3158</v>
      </c>
      <c r="G158" s="353" t="s">
        <v>3164</v>
      </c>
      <c r="H158" s="353" t="s">
        <v>3159</v>
      </c>
      <c r="I158" s="353" t="s">
        <v>3160</v>
      </c>
      <c r="J158" s="353" t="s">
        <v>3165</v>
      </c>
      <c r="K158" s="353" t="s">
        <v>3161</v>
      </c>
      <c r="L158" s="353" t="s">
        <v>3166</v>
      </c>
      <c r="M158" s="366" t="s">
        <v>4262</v>
      </c>
    </row>
    <row r="159" spans="1:13" x14ac:dyDescent="0.5">
      <c r="A159" s="179" t="s">
        <v>3493</v>
      </c>
      <c r="B159" s="179" t="s">
        <v>65</v>
      </c>
      <c r="C159" s="179" t="s">
        <v>97</v>
      </c>
      <c r="D159" s="363"/>
      <c r="E159" s="362" t="s">
        <v>2432</v>
      </c>
      <c r="F159" s="347" t="s">
        <v>2432</v>
      </c>
      <c r="G159" s="347" t="s">
        <v>178</v>
      </c>
      <c r="H159" s="347" t="s">
        <v>2433</v>
      </c>
      <c r="I159" s="347" t="s">
        <v>274</v>
      </c>
      <c r="J159" s="347" t="s">
        <v>242</v>
      </c>
      <c r="K159" s="347" t="s">
        <v>657</v>
      </c>
      <c r="L159" s="347" t="s">
        <v>2182</v>
      </c>
      <c r="M159" s="365" t="s">
        <v>4262</v>
      </c>
    </row>
    <row r="160" spans="1:13" outlineLevel="1" x14ac:dyDescent="0.5">
      <c r="A160" s="352" t="s">
        <v>3494</v>
      </c>
      <c r="B160" s="352" t="s">
        <v>65</v>
      </c>
      <c r="C160" s="352" t="s">
        <v>98</v>
      </c>
      <c r="D160" s="354"/>
      <c r="E160" s="361" t="s">
        <v>339</v>
      </c>
      <c r="F160" s="353" t="s">
        <v>339</v>
      </c>
      <c r="G160" s="353" t="s">
        <v>340</v>
      </c>
      <c r="H160" s="353" t="s">
        <v>973</v>
      </c>
      <c r="I160" s="353" t="s">
        <v>287</v>
      </c>
      <c r="J160" s="353" t="s">
        <v>341</v>
      </c>
      <c r="K160" s="353" t="s">
        <v>682</v>
      </c>
      <c r="L160" s="353" t="s">
        <v>2247</v>
      </c>
      <c r="M160" s="366" t="s">
        <v>4262</v>
      </c>
    </row>
    <row r="161" spans="1:13" outlineLevel="1" x14ac:dyDescent="0.5">
      <c r="A161" s="352" t="s">
        <v>3495</v>
      </c>
      <c r="B161" s="352" t="s">
        <v>65</v>
      </c>
      <c r="C161" s="355" t="s">
        <v>99</v>
      </c>
      <c r="D161" s="354"/>
      <c r="E161" s="361" t="s">
        <v>1653</v>
      </c>
      <c r="F161" s="353" t="s">
        <v>1653</v>
      </c>
      <c r="G161" s="353" t="s">
        <v>1654</v>
      </c>
      <c r="H161" s="353" t="s">
        <v>2693</v>
      </c>
      <c r="I161" s="353" t="s">
        <v>1655</v>
      </c>
      <c r="J161" s="353" t="s">
        <v>1656</v>
      </c>
      <c r="K161" s="353" t="s">
        <v>1657</v>
      </c>
      <c r="L161" s="353" t="s">
        <v>2804</v>
      </c>
      <c r="M161" s="366" t="s">
        <v>4262</v>
      </c>
    </row>
    <row r="162" spans="1:13" outlineLevel="1" collapsed="1" x14ac:dyDescent="0.5">
      <c r="A162" s="352" t="s">
        <v>3512</v>
      </c>
      <c r="B162" s="352" t="s">
        <v>65</v>
      </c>
      <c r="C162" s="355" t="s">
        <v>100</v>
      </c>
      <c r="D162" s="354"/>
      <c r="E162" s="361" t="s">
        <v>1658</v>
      </c>
      <c r="F162" s="353" t="s">
        <v>1658</v>
      </c>
      <c r="G162" s="353" t="s">
        <v>1659</v>
      </c>
      <c r="H162" s="353" t="s">
        <v>2694</v>
      </c>
      <c r="I162" s="353" t="s">
        <v>1660</v>
      </c>
      <c r="J162" s="353" t="s">
        <v>1661</v>
      </c>
      <c r="K162" s="353" t="s">
        <v>1662</v>
      </c>
      <c r="L162" s="353" t="s">
        <v>2805</v>
      </c>
      <c r="M162" s="366" t="s">
        <v>4262</v>
      </c>
    </row>
    <row r="163" spans="1:13" x14ac:dyDescent="0.5">
      <c r="A163" s="179" t="s">
        <v>3497</v>
      </c>
      <c r="B163" s="179" t="s">
        <v>49</v>
      </c>
      <c r="C163" s="179" t="s">
        <v>158</v>
      </c>
      <c r="D163" s="363"/>
      <c r="E163" s="362" t="s">
        <v>351</v>
      </c>
      <c r="F163" s="347" t="s">
        <v>351</v>
      </c>
      <c r="G163" s="347" t="s">
        <v>977</v>
      </c>
      <c r="H163" s="347" t="s">
        <v>352</v>
      </c>
      <c r="I163" s="347" t="s">
        <v>353</v>
      </c>
      <c r="J163" s="347" t="s">
        <v>354</v>
      </c>
      <c r="K163" s="347" t="s">
        <v>688</v>
      </c>
      <c r="L163" s="347" t="s">
        <v>2250</v>
      </c>
      <c r="M163" s="365" t="s">
        <v>4262</v>
      </c>
    </row>
    <row r="164" spans="1:13" ht="57.35" outlineLevel="1" x14ac:dyDescent="0.5">
      <c r="A164" s="352" t="s">
        <v>3498</v>
      </c>
      <c r="B164" s="352" t="s">
        <v>49</v>
      </c>
      <c r="C164" s="352" t="s">
        <v>144</v>
      </c>
      <c r="D164" s="354"/>
      <c r="E164" s="361" t="s">
        <v>295</v>
      </c>
      <c r="F164" s="353" t="s">
        <v>295</v>
      </c>
      <c r="G164" s="353" t="s">
        <v>978</v>
      </c>
      <c r="H164" s="353" t="s">
        <v>979</v>
      </c>
      <c r="I164" s="353" t="s">
        <v>307</v>
      </c>
      <c r="J164" s="353" t="s">
        <v>309</v>
      </c>
      <c r="K164" s="353" t="s">
        <v>689</v>
      </c>
      <c r="L164" s="353" t="s">
        <v>2251</v>
      </c>
      <c r="M164" s="366" t="s">
        <v>4262</v>
      </c>
    </row>
    <row r="165" spans="1:13" ht="86" outlineLevel="1" x14ac:dyDescent="0.5">
      <c r="A165" s="352" t="s">
        <v>3499</v>
      </c>
      <c r="B165" s="352" t="s">
        <v>49</v>
      </c>
      <c r="C165" s="352" t="s">
        <v>145</v>
      </c>
      <c r="D165" s="354"/>
      <c r="E165" s="361" t="s">
        <v>1362</v>
      </c>
      <c r="F165" s="353" t="s">
        <v>1362</v>
      </c>
      <c r="G165" s="353" t="s">
        <v>1361</v>
      </c>
      <c r="H165" s="353" t="s">
        <v>1360</v>
      </c>
      <c r="I165" s="353" t="s">
        <v>1359</v>
      </c>
      <c r="J165" s="353" t="s">
        <v>1358</v>
      </c>
      <c r="K165" s="353" t="s">
        <v>690</v>
      </c>
      <c r="L165" s="353" t="s">
        <v>2252</v>
      </c>
      <c r="M165" s="366" t="s">
        <v>4262</v>
      </c>
    </row>
    <row r="166" spans="1:13" ht="57.35" outlineLevel="1" x14ac:dyDescent="0.5">
      <c r="A166" s="352" t="s">
        <v>3500</v>
      </c>
      <c r="B166" s="352" t="s">
        <v>49</v>
      </c>
      <c r="C166" s="352" t="s">
        <v>146</v>
      </c>
      <c r="D166" s="354"/>
      <c r="E166" s="361" t="s">
        <v>1040</v>
      </c>
      <c r="F166" s="353" t="s">
        <v>1040</v>
      </c>
      <c r="G166" s="353" t="s">
        <v>1041</v>
      </c>
      <c r="H166" s="353" t="s">
        <v>1042</v>
      </c>
      <c r="I166" s="353" t="s">
        <v>1043</v>
      </c>
      <c r="J166" s="353" t="s">
        <v>1044</v>
      </c>
      <c r="K166" s="353" t="s">
        <v>1045</v>
      </c>
      <c r="L166" s="353" t="s">
        <v>2253</v>
      </c>
      <c r="M166" s="366" t="s">
        <v>4262</v>
      </c>
    </row>
    <row r="167" spans="1:13" ht="57.35" outlineLevel="1" x14ac:dyDescent="0.5">
      <c r="A167" s="352" t="s">
        <v>3501</v>
      </c>
      <c r="B167" s="352" t="s">
        <v>49</v>
      </c>
      <c r="C167" s="352" t="s">
        <v>148</v>
      </c>
      <c r="D167" s="354"/>
      <c r="E167" s="361" t="s">
        <v>296</v>
      </c>
      <c r="F167" s="353" t="s">
        <v>296</v>
      </c>
      <c r="G167" s="353" t="s">
        <v>980</v>
      </c>
      <c r="H167" s="353" t="s">
        <v>305</v>
      </c>
      <c r="I167" s="353" t="s">
        <v>308</v>
      </c>
      <c r="J167" s="353" t="s">
        <v>1363</v>
      </c>
      <c r="K167" s="353" t="s">
        <v>691</v>
      </c>
      <c r="L167" s="353" t="s">
        <v>2254</v>
      </c>
      <c r="M167" s="366" t="s">
        <v>4262</v>
      </c>
    </row>
    <row r="168" spans="1:13" ht="57.35" outlineLevel="1" x14ac:dyDescent="0.5">
      <c r="A168" s="352" t="s">
        <v>3502</v>
      </c>
      <c r="B168" s="352" t="s">
        <v>49</v>
      </c>
      <c r="C168" s="352" t="s">
        <v>147</v>
      </c>
      <c r="D168" s="354"/>
      <c r="E168" s="361" t="s">
        <v>1046</v>
      </c>
      <c r="F168" s="353" t="s">
        <v>1046</v>
      </c>
      <c r="G168" s="353" t="s">
        <v>1047</v>
      </c>
      <c r="H168" s="353" t="s">
        <v>1048</v>
      </c>
      <c r="I168" s="353" t="s">
        <v>1049</v>
      </c>
      <c r="J168" s="353" t="s">
        <v>1050</v>
      </c>
      <c r="K168" s="353" t="s">
        <v>1051</v>
      </c>
      <c r="L168" s="353" t="s">
        <v>2255</v>
      </c>
      <c r="M168" s="366" t="s">
        <v>4262</v>
      </c>
    </row>
    <row r="169" spans="1:13" ht="57.35" outlineLevel="1" x14ac:dyDescent="0.5">
      <c r="A169" s="352" t="s">
        <v>3503</v>
      </c>
      <c r="B169" s="352" t="s">
        <v>49</v>
      </c>
      <c r="C169" s="352" t="s">
        <v>149</v>
      </c>
      <c r="D169" s="354"/>
      <c r="E169" s="361" t="s">
        <v>2471</v>
      </c>
      <c r="F169" s="353" t="s">
        <v>2471</v>
      </c>
      <c r="G169" s="353" t="s">
        <v>1052</v>
      </c>
      <c r="H169" s="353" t="s">
        <v>1053</v>
      </c>
      <c r="I169" s="353" t="s">
        <v>1054</v>
      </c>
      <c r="J169" s="353" t="s">
        <v>1055</v>
      </c>
      <c r="K169" s="353" t="s">
        <v>1056</v>
      </c>
      <c r="L169" s="353" t="s">
        <v>2256</v>
      </c>
      <c r="M169" s="366" t="s">
        <v>4262</v>
      </c>
    </row>
    <row r="170" spans="1:13" ht="57.35" outlineLevel="1" x14ac:dyDescent="0.5">
      <c r="A170" s="352" t="s">
        <v>3504</v>
      </c>
      <c r="B170" s="352" t="s">
        <v>49</v>
      </c>
      <c r="C170" s="352" t="s">
        <v>150</v>
      </c>
      <c r="D170" s="354"/>
      <c r="E170" s="361" t="s">
        <v>1057</v>
      </c>
      <c r="F170" s="353" t="s">
        <v>1057</v>
      </c>
      <c r="G170" s="353" t="s">
        <v>1058</v>
      </c>
      <c r="H170" s="353" t="s">
        <v>1059</v>
      </c>
      <c r="I170" s="353" t="s">
        <v>1060</v>
      </c>
      <c r="J170" s="353" t="s">
        <v>1061</v>
      </c>
      <c r="K170" s="353" t="s">
        <v>1062</v>
      </c>
      <c r="L170" s="353" t="s">
        <v>2257</v>
      </c>
      <c r="M170" s="366" t="s">
        <v>4262</v>
      </c>
    </row>
    <row r="171" spans="1:13" ht="71.7" outlineLevel="1" x14ac:dyDescent="0.5">
      <c r="A171" s="352" t="s">
        <v>3505</v>
      </c>
      <c r="B171" s="352" t="s">
        <v>49</v>
      </c>
      <c r="C171" s="352" t="s">
        <v>151</v>
      </c>
      <c r="D171" s="354"/>
      <c r="E171" s="361" t="s">
        <v>297</v>
      </c>
      <c r="F171" s="353" t="s">
        <v>297</v>
      </c>
      <c r="G171" s="353" t="s">
        <v>981</v>
      </c>
      <c r="H171" s="353" t="s">
        <v>982</v>
      </c>
      <c r="I171" s="353" t="s">
        <v>306</v>
      </c>
      <c r="J171" s="353" t="s">
        <v>310</v>
      </c>
      <c r="K171" s="353" t="s">
        <v>692</v>
      </c>
      <c r="L171" s="353" t="s">
        <v>2258</v>
      </c>
      <c r="M171" s="366" t="s">
        <v>4262</v>
      </c>
    </row>
    <row r="172" spans="1:13" ht="43" outlineLevel="1" x14ac:dyDescent="0.5">
      <c r="A172" s="352" t="s">
        <v>3506</v>
      </c>
      <c r="B172" s="352" t="s">
        <v>49</v>
      </c>
      <c r="C172" s="352" t="s">
        <v>152</v>
      </c>
      <c r="D172" s="354"/>
      <c r="E172" s="361" t="s">
        <v>2472</v>
      </c>
      <c r="F172" s="353" t="s">
        <v>2472</v>
      </c>
      <c r="G172" s="353" t="s">
        <v>983</v>
      </c>
      <c r="H172" s="353" t="s">
        <v>2473</v>
      </c>
      <c r="I172" s="353" t="s">
        <v>2474</v>
      </c>
      <c r="J172" s="353" t="s">
        <v>2475</v>
      </c>
      <c r="K172" s="353" t="s">
        <v>2476</v>
      </c>
      <c r="L172" s="353" t="s">
        <v>2477</v>
      </c>
      <c r="M172" s="366" t="s">
        <v>4262</v>
      </c>
    </row>
    <row r="173" spans="1:13" ht="57.35" outlineLevel="1" x14ac:dyDescent="0.5">
      <c r="A173" s="352" t="s">
        <v>3507</v>
      </c>
      <c r="B173" s="352" t="s">
        <v>49</v>
      </c>
      <c r="C173" s="352" t="s">
        <v>184</v>
      </c>
      <c r="D173" s="354"/>
      <c r="E173" s="361" t="s">
        <v>2806</v>
      </c>
      <c r="F173" s="353" t="s">
        <v>2806</v>
      </c>
      <c r="G173" s="353" t="s">
        <v>2807</v>
      </c>
      <c r="H173" s="353" t="s">
        <v>2808</v>
      </c>
      <c r="I173" s="353" t="s">
        <v>2809</v>
      </c>
      <c r="J173" s="353" t="s">
        <v>2810</v>
      </c>
      <c r="K173" s="353" t="s">
        <v>2811</v>
      </c>
      <c r="L173" s="353" t="s">
        <v>2812</v>
      </c>
      <c r="M173" s="366" t="s">
        <v>4262</v>
      </c>
    </row>
    <row r="174" spans="1:13" ht="57.35" outlineLevel="1" x14ac:dyDescent="0.5">
      <c r="A174" s="352" t="s">
        <v>3508</v>
      </c>
      <c r="B174" s="352" t="s">
        <v>49</v>
      </c>
      <c r="C174" s="352" t="s">
        <v>153</v>
      </c>
      <c r="D174" s="354"/>
      <c r="E174" s="361" t="s">
        <v>298</v>
      </c>
      <c r="F174" s="353" t="s">
        <v>298</v>
      </c>
      <c r="G174" s="353" t="s">
        <v>300</v>
      </c>
      <c r="H174" s="353" t="s">
        <v>984</v>
      </c>
      <c r="I174" s="353" t="s">
        <v>304</v>
      </c>
      <c r="J174" s="353" t="s">
        <v>311</v>
      </c>
      <c r="K174" s="353" t="s">
        <v>1364</v>
      </c>
      <c r="L174" s="353" t="s">
        <v>2259</v>
      </c>
      <c r="M174" s="366" t="s">
        <v>4262</v>
      </c>
    </row>
    <row r="175" spans="1:13" ht="57.35" outlineLevel="1" x14ac:dyDescent="0.5">
      <c r="A175" s="352" t="s">
        <v>3509</v>
      </c>
      <c r="B175" s="352" t="s">
        <v>49</v>
      </c>
      <c r="C175" s="352" t="s">
        <v>154</v>
      </c>
      <c r="D175" s="354"/>
      <c r="E175" s="361" t="s">
        <v>985</v>
      </c>
      <c r="F175" s="353" t="s">
        <v>985</v>
      </c>
      <c r="G175" s="353" t="s">
        <v>986</v>
      </c>
      <c r="H175" s="353" t="s">
        <v>987</v>
      </c>
      <c r="I175" s="353" t="s">
        <v>303</v>
      </c>
      <c r="J175" s="353" t="s">
        <v>312</v>
      </c>
      <c r="K175" s="353" t="s">
        <v>693</v>
      </c>
      <c r="L175" s="353" t="s">
        <v>2260</v>
      </c>
      <c r="M175" s="366" t="s">
        <v>4262</v>
      </c>
    </row>
    <row r="176" spans="1:13" ht="57.35" outlineLevel="1" x14ac:dyDescent="0.5">
      <c r="A176" s="352" t="s">
        <v>3510</v>
      </c>
      <c r="B176" s="352" t="s">
        <v>49</v>
      </c>
      <c r="C176" s="352" t="s">
        <v>155</v>
      </c>
      <c r="D176" s="354"/>
      <c r="E176" s="361" t="s">
        <v>724</v>
      </c>
      <c r="F176" s="353" t="s">
        <v>724</v>
      </c>
      <c r="G176" s="353" t="s">
        <v>988</v>
      </c>
      <c r="H176" s="353" t="s">
        <v>989</v>
      </c>
      <c r="I176" s="353" t="s">
        <v>1365</v>
      </c>
      <c r="J176" s="353" t="s">
        <v>1366</v>
      </c>
      <c r="K176" s="353" t="s">
        <v>1367</v>
      </c>
      <c r="L176" s="353" t="s">
        <v>2261</v>
      </c>
      <c r="M176" s="366" t="s">
        <v>4262</v>
      </c>
    </row>
    <row r="177" spans="1:13" ht="57.35" outlineLevel="1" x14ac:dyDescent="0.5">
      <c r="A177" s="352" t="s">
        <v>3511</v>
      </c>
      <c r="B177" s="352" t="s">
        <v>49</v>
      </c>
      <c r="C177" s="352" t="s">
        <v>156</v>
      </c>
      <c r="D177" s="354"/>
      <c r="E177" s="361" t="s">
        <v>725</v>
      </c>
      <c r="F177" s="353" t="s">
        <v>725</v>
      </c>
      <c r="G177" s="353" t="s">
        <v>727</v>
      </c>
      <c r="H177" s="353" t="s">
        <v>1368</v>
      </c>
      <c r="I177" s="353" t="s">
        <v>1369</v>
      </c>
      <c r="J177" s="353" t="s">
        <v>1370</v>
      </c>
      <c r="K177" s="353" t="s">
        <v>1371</v>
      </c>
      <c r="L177" s="353" t="s">
        <v>2262</v>
      </c>
      <c r="M177" s="366" t="s">
        <v>4262</v>
      </c>
    </row>
    <row r="178" spans="1:13" ht="43" outlineLevel="1" x14ac:dyDescent="0.5">
      <c r="A178" s="352" t="s">
        <v>3527</v>
      </c>
      <c r="B178" s="352" t="s">
        <v>49</v>
      </c>
      <c r="C178" s="352" t="s">
        <v>157</v>
      </c>
      <c r="D178" s="354"/>
      <c r="E178" s="361" t="s">
        <v>299</v>
      </c>
      <c r="F178" s="353" t="s">
        <v>299</v>
      </c>
      <c r="G178" s="353" t="s">
        <v>726</v>
      </c>
      <c r="H178" s="353" t="s">
        <v>301</v>
      </c>
      <c r="I178" s="353" t="s">
        <v>302</v>
      </c>
      <c r="J178" s="353" t="s">
        <v>313</v>
      </c>
      <c r="K178" s="353" t="s">
        <v>694</v>
      </c>
      <c r="L178" s="353" t="s">
        <v>2263</v>
      </c>
      <c r="M178" s="366" t="s">
        <v>4262</v>
      </c>
    </row>
    <row r="179" spans="1:13" ht="57.35" outlineLevel="1" x14ac:dyDescent="0.5">
      <c r="A179" s="352" t="s">
        <v>3513</v>
      </c>
      <c r="B179" s="352" t="s">
        <v>49</v>
      </c>
      <c r="C179" s="352" t="s">
        <v>1065</v>
      </c>
      <c r="D179" s="354"/>
      <c r="E179" s="361" t="s">
        <v>1066</v>
      </c>
      <c r="F179" s="353" t="s">
        <v>1066</v>
      </c>
      <c r="G179" s="353" t="s">
        <v>1123</v>
      </c>
      <c r="H179" s="353" t="s">
        <v>1124</v>
      </c>
      <c r="I179" s="353" t="s">
        <v>1067</v>
      </c>
      <c r="J179" s="353" t="s">
        <v>1069</v>
      </c>
      <c r="K179" s="353" t="s">
        <v>1068</v>
      </c>
      <c r="L179" s="353" t="s">
        <v>2264</v>
      </c>
      <c r="M179" s="366" t="s">
        <v>4262</v>
      </c>
    </row>
    <row r="180" spans="1:13" ht="86" outlineLevel="1" x14ac:dyDescent="0.5">
      <c r="A180" s="352" t="s">
        <v>3514</v>
      </c>
      <c r="B180" s="352" t="s">
        <v>49</v>
      </c>
      <c r="C180" s="352" t="s">
        <v>2598</v>
      </c>
      <c r="D180" s="354"/>
      <c r="E180" s="361" t="s">
        <v>2599</v>
      </c>
      <c r="F180" s="353" t="s">
        <v>2599</v>
      </c>
      <c r="G180" s="353" t="s">
        <v>2601</v>
      </c>
      <c r="H180" s="353" t="s">
        <v>2602</v>
      </c>
      <c r="I180" s="353" t="s">
        <v>2603</v>
      </c>
      <c r="J180" s="353" t="s">
        <v>2604</v>
      </c>
      <c r="K180" s="353" t="s">
        <v>2605</v>
      </c>
      <c r="L180" s="353" t="s">
        <v>2600</v>
      </c>
      <c r="M180" s="366" t="s">
        <v>4262</v>
      </c>
    </row>
    <row r="181" spans="1:13" ht="387" outlineLevel="1" x14ac:dyDescent="0.5">
      <c r="A181" s="293" t="s">
        <v>3515</v>
      </c>
      <c r="B181" s="352" t="s">
        <v>49</v>
      </c>
      <c r="C181" s="352" t="s">
        <v>3202</v>
      </c>
      <c r="D181" s="354"/>
      <c r="E181" s="361" t="s">
        <v>4292</v>
      </c>
      <c r="F181" s="361" t="s">
        <v>4292</v>
      </c>
      <c r="G181" s="361" t="s">
        <v>4293</v>
      </c>
      <c r="H181" s="361" t="s">
        <v>4294</v>
      </c>
      <c r="I181" s="361" t="s">
        <v>4295</v>
      </c>
      <c r="J181" s="361" t="s">
        <v>4296</v>
      </c>
      <c r="K181" s="361" t="s">
        <v>4297</v>
      </c>
      <c r="L181" s="361" t="s">
        <v>4291</v>
      </c>
      <c r="M181" s="366" t="s">
        <v>4262</v>
      </c>
    </row>
    <row r="182" spans="1:13" x14ac:dyDescent="0.5">
      <c r="A182" s="179" t="s">
        <v>3497</v>
      </c>
      <c r="B182" s="179" t="s">
        <v>49</v>
      </c>
      <c r="C182" s="179" t="s">
        <v>158</v>
      </c>
      <c r="D182" s="363"/>
      <c r="E182" s="362" t="s">
        <v>355</v>
      </c>
      <c r="F182" s="347" t="s">
        <v>355</v>
      </c>
      <c r="G182" s="347" t="s">
        <v>990</v>
      </c>
      <c r="H182" s="347" t="s">
        <v>356</v>
      </c>
      <c r="I182" s="347" t="s">
        <v>357</v>
      </c>
      <c r="J182" s="347" t="s">
        <v>358</v>
      </c>
      <c r="K182" s="347" t="s">
        <v>695</v>
      </c>
      <c r="L182" s="347" t="s">
        <v>2265</v>
      </c>
      <c r="M182" s="365" t="s">
        <v>4262</v>
      </c>
    </row>
    <row r="183" spans="1:13" ht="86" outlineLevel="1" x14ac:dyDescent="0.5">
      <c r="A183" s="352" t="s">
        <v>3516</v>
      </c>
      <c r="B183" s="352" t="s">
        <v>49</v>
      </c>
      <c r="C183" s="352" t="s">
        <v>749</v>
      </c>
      <c r="D183" s="354"/>
      <c r="E183" s="361" t="s">
        <v>750</v>
      </c>
      <c r="F183" s="353" t="s">
        <v>750</v>
      </c>
      <c r="G183" s="353" t="s">
        <v>991</v>
      </c>
      <c r="H183" s="353" t="s">
        <v>992</v>
      </c>
      <c r="I183" s="353" t="s">
        <v>752</v>
      </c>
      <c r="J183" s="353" t="s">
        <v>753</v>
      </c>
      <c r="K183" s="353" t="s">
        <v>751</v>
      </c>
      <c r="L183" s="353" t="s">
        <v>2266</v>
      </c>
      <c r="M183" s="366" t="s">
        <v>4262</v>
      </c>
    </row>
    <row r="184" spans="1:13" ht="71.7" outlineLevel="1" x14ac:dyDescent="0.5">
      <c r="A184" s="352" t="s">
        <v>3517</v>
      </c>
      <c r="B184" s="352" t="s">
        <v>49</v>
      </c>
      <c r="C184" s="352" t="s">
        <v>933</v>
      </c>
      <c r="D184" s="354"/>
      <c r="E184" s="361" t="s">
        <v>2485</v>
      </c>
      <c r="F184" s="353" t="s">
        <v>2485</v>
      </c>
      <c r="G184" s="353" t="s">
        <v>2518</v>
      </c>
      <c r="H184" s="353" t="s">
        <v>2517</v>
      </c>
      <c r="I184" s="353" t="s">
        <v>2516</v>
      </c>
      <c r="J184" s="353" t="s">
        <v>2515</v>
      </c>
      <c r="K184" s="353" t="s">
        <v>2514</v>
      </c>
      <c r="L184" s="353" t="s">
        <v>2513</v>
      </c>
      <c r="M184" s="366" t="s">
        <v>4262</v>
      </c>
    </row>
    <row r="185" spans="1:13" ht="186.35" outlineLevel="1" x14ac:dyDescent="0.5">
      <c r="A185" s="293" t="s">
        <v>3518</v>
      </c>
      <c r="B185" s="352" t="s">
        <v>49</v>
      </c>
      <c r="C185" s="352" t="s">
        <v>398</v>
      </c>
      <c r="D185" s="354"/>
      <c r="E185" s="361" t="s">
        <v>4307</v>
      </c>
      <c r="F185" s="353" t="s">
        <v>4307</v>
      </c>
      <c r="G185" s="353" t="s">
        <v>4247</v>
      </c>
      <c r="H185" s="353" t="s">
        <v>4248</v>
      </c>
      <c r="I185" s="353" t="s">
        <v>4249</v>
      </c>
      <c r="J185" s="353" t="s">
        <v>4250</v>
      </c>
      <c r="K185" s="353" t="s">
        <v>4251</v>
      </c>
      <c r="L185" s="353" t="s">
        <v>4252</v>
      </c>
      <c r="M185" s="366" t="s">
        <v>4262</v>
      </c>
    </row>
    <row r="186" spans="1:13" ht="86" outlineLevel="1" x14ac:dyDescent="0.5">
      <c r="A186" s="352" t="s">
        <v>3519</v>
      </c>
      <c r="B186" s="352" t="s">
        <v>49</v>
      </c>
      <c r="C186" s="352" t="s">
        <v>399</v>
      </c>
      <c r="D186" s="354"/>
      <c r="E186" s="361" t="s">
        <v>1070</v>
      </c>
      <c r="F186" s="353" t="s">
        <v>1070</v>
      </c>
      <c r="G186" s="353" t="s">
        <v>1372</v>
      </c>
      <c r="H186" s="353" t="s">
        <v>1373</v>
      </c>
      <c r="I186" s="353" t="s">
        <v>2813</v>
      </c>
      <c r="J186" s="353" t="s">
        <v>2814</v>
      </c>
      <c r="K186" s="353" t="s">
        <v>1374</v>
      </c>
      <c r="L186" s="353" t="s">
        <v>2267</v>
      </c>
      <c r="M186" s="366" t="s">
        <v>4262</v>
      </c>
    </row>
    <row r="187" spans="1:13" ht="57.35" outlineLevel="1" x14ac:dyDescent="0.5">
      <c r="A187" s="352" t="s">
        <v>3520</v>
      </c>
      <c r="B187" s="352" t="s">
        <v>49</v>
      </c>
      <c r="C187" s="352" t="s">
        <v>620</v>
      </c>
      <c r="D187" s="354"/>
      <c r="E187" s="361" t="s">
        <v>1030</v>
      </c>
      <c r="F187" s="353" t="s">
        <v>1030</v>
      </c>
      <c r="G187" s="353" t="s">
        <v>1375</v>
      </c>
      <c r="H187" s="353" t="s">
        <v>1031</v>
      </c>
      <c r="I187" s="353" t="s">
        <v>1032</v>
      </c>
      <c r="J187" s="353" t="s">
        <v>1033</v>
      </c>
      <c r="K187" s="353" t="s">
        <v>1034</v>
      </c>
      <c r="L187" s="353" t="s">
        <v>2268</v>
      </c>
      <c r="M187" s="366" t="s">
        <v>4262</v>
      </c>
    </row>
    <row r="188" spans="1:13" ht="43" outlineLevel="1" x14ac:dyDescent="0.5">
      <c r="A188" s="352" t="s">
        <v>3521</v>
      </c>
      <c r="B188" s="352" t="s">
        <v>49</v>
      </c>
      <c r="C188" s="352" t="s">
        <v>621</v>
      </c>
      <c r="D188" s="354"/>
      <c r="E188" s="361" t="s">
        <v>1035</v>
      </c>
      <c r="F188" s="353" t="s">
        <v>1035</v>
      </c>
      <c r="G188" s="353" t="s">
        <v>1376</v>
      </c>
      <c r="H188" s="353" t="s">
        <v>1377</v>
      </c>
      <c r="I188" s="353" t="s">
        <v>1378</v>
      </c>
      <c r="J188" s="353" t="s">
        <v>1379</v>
      </c>
      <c r="K188" s="353" t="s">
        <v>1380</v>
      </c>
      <c r="L188" s="353" t="s">
        <v>2269</v>
      </c>
      <c r="M188" s="366" t="s">
        <v>4262</v>
      </c>
    </row>
    <row r="189" spans="1:13" ht="57.35" outlineLevel="1" x14ac:dyDescent="0.5">
      <c r="A189" s="352" t="s">
        <v>3522</v>
      </c>
      <c r="B189" s="352" t="s">
        <v>49</v>
      </c>
      <c r="C189" s="352" t="s">
        <v>619</v>
      </c>
      <c r="D189" s="354"/>
      <c r="E189" s="361" t="s">
        <v>1036</v>
      </c>
      <c r="F189" s="353" t="s">
        <v>1036</v>
      </c>
      <c r="G189" s="353" t="s">
        <v>1381</v>
      </c>
      <c r="H189" s="353" t="s">
        <v>1382</v>
      </c>
      <c r="I189" s="353" t="s">
        <v>1383</v>
      </c>
      <c r="J189" s="353" t="s">
        <v>1384</v>
      </c>
      <c r="K189" s="353" t="s">
        <v>1385</v>
      </c>
      <c r="L189" s="353" t="s">
        <v>2270</v>
      </c>
      <c r="M189" s="366" t="s">
        <v>4262</v>
      </c>
    </row>
    <row r="190" spans="1:13" ht="43" outlineLevel="1" x14ac:dyDescent="0.5">
      <c r="A190" s="352" t="s">
        <v>3523</v>
      </c>
      <c r="B190" s="352" t="s">
        <v>49</v>
      </c>
      <c r="C190" s="352" t="s">
        <v>400</v>
      </c>
      <c r="D190" s="354"/>
      <c r="E190" s="361" t="s">
        <v>1387</v>
      </c>
      <c r="F190" s="353" t="s">
        <v>1387</v>
      </c>
      <c r="G190" s="353" t="s">
        <v>1389</v>
      </c>
      <c r="H190" s="353" t="s">
        <v>1390</v>
      </c>
      <c r="I190" s="353" t="s">
        <v>1391</v>
      </c>
      <c r="J190" s="353" t="s">
        <v>1392</v>
      </c>
      <c r="K190" s="353" t="s">
        <v>1386</v>
      </c>
      <c r="L190" s="353" t="s">
        <v>2271</v>
      </c>
      <c r="M190" s="366" t="s">
        <v>4262</v>
      </c>
    </row>
    <row r="191" spans="1:13" ht="43" outlineLevel="1" x14ac:dyDescent="0.5">
      <c r="A191" s="352" t="s">
        <v>3524</v>
      </c>
      <c r="B191" s="352" t="s">
        <v>49</v>
      </c>
      <c r="C191" s="352" t="s">
        <v>401</v>
      </c>
      <c r="D191" s="354"/>
      <c r="E191" s="361" t="s">
        <v>1388</v>
      </c>
      <c r="F191" s="353" t="s">
        <v>1388</v>
      </c>
      <c r="G191" s="353" t="s">
        <v>1393</v>
      </c>
      <c r="H191" s="353" t="s">
        <v>1394</v>
      </c>
      <c r="I191" s="353" t="s">
        <v>1395</v>
      </c>
      <c r="J191" s="353" t="s">
        <v>1396</v>
      </c>
      <c r="K191" s="353" t="s">
        <v>1397</v>
      </c>
      <c r="L191" s="353" t="s">
        <v>2272</v>
      </c>
      <c r="M191" s="366" t="s">
        <v>4262</v>
      </c>
    </row>
    <row r="192" spans="1:13" ht="100.35" outlineLevel="1" x14ac:dyDescent="0.5">
      <c r="A192" s="352" t="s">
        <v>3525</v>
      </c>
      <c r="B192" s="352" t="s">
        <v>49</v>
      </c>
      <c r="C192" s="352" t="s">
        <v>402</v>
      </c>
      <c r="D192" s="354"/>
      <c r="E192" s="361" t="s">
        <v>1063</v>
      </c>
      <c r="F192" s="353" t="s">
        <v>1063</v>
      </c>
      <c r="G192" s="353" t="s">
        <v>1398</v>
      </c>
      <c r="H192" s="353" t="s">
        <v>1399</v>
      </c>
      <c r="I192" s="353" t="s">
        <v>1400</v>
      </c>
      <c r="J192" s="353" t="s">
        <v>1401</v>
      </c>
      <c r="K192" s="353" t="s">
        <v>1402</v>
      </c>
      <c r="L192" s="353" t="s">
        <v>2273</v>
      </c>
      <c r="M192" s="366" t="s">
        <v>4262</v>
      </c>
    </row>
    <row r="193" spans="1:13" ht="43" outlineLevel="1" x14ac:dyDescent="0.5">
      <c r="A193" s="352" t="s">
        <v>3526</v>
      </c>
      <c r="B193" s="352" t="s">
        <v>49</v>
      </c>
      <c r="C193" s="352" t="s">
        <v>403</v>
      </c>
      <c r="D193" s="354"/>
      <c r="E193" s="361" t="s">
        <v>728</v>
      </c>
      <c r="F193" s="353" t="s">
        <v>728</v>
      </c>
      <c r="G193" s="353" t="s">
        <v>1403</v>
      </c>
      <c r="H193" s="353" t="s">
        <v>1404</v>
      </c>
      <c r="I193" s="353" t="s">
        <v>1405</v>
      </c>
      <c r="J193" s="353" t="s">
        <v>1406</v>
      </c>
      <c r="K193" s="353" t="s">
        <v>1407</v>
      </c>
      <c r="L193" s="353" t="s">
        <v>2274</v>
      </c>
      <c r="M193" s="366" t="s">
        <v>4262</v>
      </c>
    </row>
    <row r="194" spans="1:13" ht="43" outlineLevel="1" x14ac:dyDescent="0.5">
      <c r="A194" s="352" t="s">
        <v>3543</v>
      </c>
      <c r="B194" s="352" t="s">
        <v>49</v>
      </c>
      <c r="C194" s="352" t="s">
        <v>404</v>
      </c>
      <c r="D194" s="354"/>
      <c r="E194" s="361" t="s">
        <v>1037</v>
      </c>
      <c r="F194" s="353" t="s">
        <v>1037</v>
      </c>
      <c r="G194" s="353" t="s">
        <v>1408</v>
      </c>
      <c r="H194" s="353" t="s">
        <v>1409</v>
      </c>
      <c r="I194" s="353" t="s">
        <v>1410</v>
      </c>
      <c r="J194" s="353" t="s">
        <v>1411</v>
      </c>
      <c r="K194" s="353" t="s">
        <v>1412</v>
      </c>
      <c r="L194" s="353" t="s">
        <v>2275</v>
      </c>
      <c r="M194" s="366" t="s">
        <v>4262</v>
      </c>
    </row>
    <row r="195" spans="1:13" ht="43" outlineLevel="1" x14ac:dyDescent="0.5">
      <c r="A195" s="352" t="s">
        <v>3528</v>
      </c>
      <c r="B195" s="352" t="s">
        <v>49</v>
      </c>
      <c r="C195" s="352" t="s">
        <v>405</v>
      </c>
      <c r="D195" s="354"/>
      <c r="E195" s="361" t="s">
        <v>993</v>
      </c>
      <c r="F195" s="353" t="s">
        <v>993</v>
      </c>
      <c r="G195" s="353" t="s">
        <v>1413</v>
      </c>
      <c r="H195" s="353" t="s">
        <v>1414</v>
      </c>
      <c r="I195" s="353" t="s">
        <v>1415</v>
      </c>
      <c r="J195" s="353" t="s">
        <v>1416</v>
      </c>
      <c r="K195" s="353" t="s">
        <v>696</v>
      </c>
      <c r="L195" s="353" t="s">
        <v>2276</v>
      </c>
      <c r="M195" s="366" t="s">
        <v>4262</v>
      </c>
    </row>
    <row r="196" spans="1:13" ht="143.35" outlineLevel="1" x14ac:dyDescent="0.5">
      <c r="A196" s="352" t="s">
        <v>3529</v>
      </c>
      <c r="B196" s="352" t="s">
        <v>49</v>
      </c>
      <c r="C196" s="352" t="s">
        <v>408</v>
      </c>
      <c r="D196" s="354"/>
      <c r="E196" s="361" t="s">
        <v>4298</v>
      </c>
      <c r="F196" s="361" t="s">
        <v>4298</v>
      </c>
      <c r="G196" s="361" t="s">
        <v>4299</v>
      </c>
      <c r="H196" s="361" t="s">
        <v>4300</v>
      </c>
      <c r="I196" s="361" t="s">
        <v>4301</v>
      </c>
      <c r="J196" s="361" t="s">
        <v>4302</v>
      </c>
      <c r="K196" s="361" t="s">
        <v>4303</v>
      </c>
      <c r="L196" s="361" t="s">
        <v>4304</v>
      </c>
      <c r="M196" s="366" t="s">
        <v>4262</v>
      </c>
    </row>
    <row r="197" spans="1:13" ht="43" outlineLevel="1" x14ac:dyDescent="0.5">
      <c r="A197" s="352" t="s">
        <v>3530</v>
      </c>
      <c r="B197" s="352" t="s">
        <v>49</v>
      </c>
      <c r="C197" s="352" t="s">
        <v>406</v>
      </c>
      <c r="D197" s="354"/>
      <c r="E197" s="361" t="s">
        <v>729</v>
      </c>
      <c r="F197" s="353" t="s">
        <v>729</v>
      </c>
      <c r="G197" s="353" t="s">
        <v>1417</v>
      </c>
      <c r="H197" s="353" t="s">
        <v>1418</v>
      </c>
      <c r="I197" s="353" t="s">
        <v>1593</v>
      </c>
      <c r="J197" s="353" t="s">
        <v>1419</v>
      </c>
      <c r="K197" s="353" t="s">
        <v>1420</v>
      </c>
      <c r="L197" s="353" t="s">
        <v>2277</v>
      </c>
      <c r="M197" s="366" t="s">
        <v>4262</v>
      </c>
    </row>
    <row r="198" spans="1:13" ht="43" outlineLevel="1" x14ac:dyDescent="0.5">
      <c r="A198" s="352" t="s">
        <v>3531</v>
      </c>
      <c r="B198" s="352" t="s">
        <v>49</v>
      </c>
      <c r="C198" s="352" t="s">
        <v>407</v>
      </c>
      <c r="D198" s="354"/>
      <c r="E198" s="564" t="s">
        <v>1038</v>
      </c>
      <c r="F198" s="353" t="s">
        <v>1038</v>
      </c>
      <c r="G198" s="353" t="s">
        <v>1421</v>
      </c>
      <c r="H198" s="353" t="s">
        <v>1422</v>
      </c>
      <c r="I198" s="353" t="s">
        <v>1423</v>
      </c>
      <c r="J198" s="353" t="s">
        <v>1424</v>
      </c>
      <c r="K198" s="353" t="s">
        <v>1039</v>
      </c>
      <c r="L198" s="353" t="s">
        <v>2278</v>
      </c>
      <c r="M198" s="366" t="s">
        <v>4262</v>
      </c>
    </row>
    <row r="199" spans="1:13" ht="86" outlineLevel="1" x14ac:dyDescent="0.5">
      <c r="A199" s="352" t="s">
        <v>3532</v>
      </c>
      <c r="B199" s="352" t="s">
        <v>49</v>
      </c>
      <c r="C199" s="352" t="s">
        <v>909</v>
      </c>
      <c r="D199" s="354"/>
      <c r="E199" s="361" t="s">
        <v>2478</v>
      </c>
      <c r="F199" s="353" t="s">
        <v>2478</v>
      </c>
      <c r="G199" s="353" t="s">
        <v>2479</v>
      </c>
      <c r="H199" s="353" t="s">
        <v>2480</v>
      </c>
      <c r="I199" s="353" t="s">
        <v>2481</v>
      </c>
      <c r="J199" s="353" t="s">
        <v>2482</v>
      </c>
      <c r="K199" s="353" t="s">
        <v>2483</v>
      </c>
      <c r="L199" s="353" t="s">
        <v>2484</v>
      </c>
      <c r="M199" s="366" t="s">
        <v>4262</v>
      </c>
    </row>
    <row r="200" spans="1:13" ht="43" outlineLevel="1" x14ac:dyDescent="0.5">
      <c r="A200" s="352" t="s">
        <v>3533</v>
      </c>
      <c r="B200" s="352" t="s">
        <v>49</v>
      </c>
      <c r="C200" s="352" t="s">
        <v>1090</v>
      </c>
      <c r="D200" s="354"/>
      <c r="E200" s="361" t="s">
        <v>1425</v>
      </c>
      <c r="F200" s="353" t="s">
        <v>1425</v>
      </c>
      <c r="G200" s="353" t="s">
        <v>1426</v>
      </c>
      <c r="H200" s="353" t="s">
        <v>1427</v>
      </c>
      <c r="I200" s="353" t="s">
        <v>1428</v>
      </c>
      <c r="J200" s="353" t="s">
        <v>1429</v>
      </c>
      <c r="K200" s="353" t="s">
        <v>1430</v>
      </c>
      <c r="L200" s="353" t="s">
        <v>2279</v>
      </c>
      <c r="M200" s="366" t="s">
        <v>4262</v>
      </c>
    </row>
    <row r="201" spans="1:13" ht="43" outlineLevel="1" x14ac:dyDescent="0.5">
      <c r="A201" s="352" t="s">
        <v>3534</v>
      </c>
      <c r="B201" s="352" t="s">
        <v>49</v>
      </c>
      <c r="C201" s="352" t="s">
        <v>1078</v>
      </c>
      <c r="D201" s="354"/>
      <c r="E201" s="361" t="s">
        <v>1081</v>
      </c>
      <c r="F201" s="353" t="s">
        <v>1081</v>
      </c>
      <c r="G201" s="353" t="s">
        <v>1082</v>
      </c>
      <c r="H201" s="353" t="s">
        <v>1145</v>
      </c>
      <c r="I201" s="353" t="s">
        <v>1084</v>
      </c>
      <c r="J201" s="353" t="s">
        <v>1086</v>
      </c>
      <c r="K201" s="353" t="s">
        <v>1088</v>
      </c>
      <c r="L201" s="353" t="s">
        <v>2280</v>
      </c>
      <c r="M201" s="366" t="s">
        <v>4262</v>
      </c>
    </row>
    <row r="202" spans="1:13" ht="43" outlineLevel="1" x14ac:dyDescent="0.5">
      <c r="A202" s="352" t="s">
        <v>3535</v>
      </c>
      <c r="B202" s="352" t="s">
        <v>49</v>
      </c>
      <c r="C202" s="352" t="s">
        <v>1079</v>
      </c>
      <c r="D202" s="354"/>
      <c r="E202" s="361" t="s">
        <v>1080</v>
      </c>
      <c r="F202" s="353" t="s">
        <v>1080</v>
      </c>
      <c r="G202" s="353" t="s">
        <v>1083</v>
      </c>
      <c r="H202" s="353" t="s">
        <v>1146</v>
      </c>
      <c r="I202" s="353" t="s">
        <v>1085</v>
      </c>
      <c r="J202" s="353" t="s">
        <v>1087</v>
      </c>
      <c r="K202" s="353" t="s">
        <v>1089</v>
      </c>
      <c r="L202" s="353" t="s">
        <v>2281</v>
      </c>
      <c r="M202" s="366" t="s">
        <v>4262</v>
      </c>
    </row>
    <row r="203" spans="1:13" ht="43" outlineLevel="1" x14ac:dyDescent="0.5">
      <c r="A203" s="352" t="s">
        <v>3536</v>
      </c>
      <c r="B203" s="352" t="s">
        <v>49</v>
      </c>
      <c r="C203" s="352" t="s">
        <v>1071</v>
      </c>
      <c r="D203" s="354"/>
      <c r="E203" s="361" t="s">
        <v>1431</v>
      </c>
      <c r="F203" s="353" t="s">
        <v>1431</v>
      </c>
      <c r="G203" s="353" t="s">
        <v>1432</v>
      </c>
      <c r="H203" s="353" t="s">
        <v>1433</v>
      </c>
      <c r="I203" s="353" t="s">
        <v>1434</v>
      </c>
      <c r="J203" s="353" t="s">
        <v>1435</v>
      </c>
      <c r="K203" s="353" t="s">
        <v>1436</v>
      </c>
      <c r="L203" s="353" t="s">
        <v>2282</v>
      </c>
      <c r="M203" s="366" t="s">
        <v>4262</v>
      </c>
    </row>
    <row r="204" spans="1:13" ht="43" outlineLevel="1" x14ac:dyDescent="0.5">
      <c r="A204" s="352" t="s">
        <v>3537</v>
      </c>
      <c r="B204" s="352" t="s">
        <v>49</v>
      </c>
      <c r="C204" s="352" t="s">
        <v>1072</v>
      </c>
      <c r="D204" s="354"/>
      <c r="E204" s="361" t="s">
        <v>1437</v>
      </c>
      <c r="F204" s="353" t="s">
        <v>1437</v>
      </c>
      <c r="G204" s="353" t="s">
        <v>1438</v>
      </c>
      <c r="H204" s="353" t="s">
        <v>1439</v>
      </c>
      <c r="I204" s="353" t="s">
        <v>1440</v>
      </c>
      <c r="J204" s="353" t="s">
        <v>1441</v>
      </c>
      <c r="K204" s="353" t="s">
        <v>1442</v>
      </c>
      <c r="L204" s="353" t="s">
        <v>2283</v>
      </c>
      <c r="M204" s="366" t="s">
        <v>4262</v>
      </c>
    </row>
    <row r="205" spans="1:13" ht="43" outlineLevel="1" x14ac:dyDescent="0.5">
      <c r="A205" s="352" t="s">
        <v>3538</v>
      </c>
      <c r="B205" s="352" t="s">
        <v>49</v>
      </c>
      <c r="C205" s="352" t="s">
        <v>1073</v>
      </c>
      <c r="D205" s="354"/>
      <c r="E205" s="361" t="s">
        <v>1443</v>
      </c>
      <c r="F205" s="353" t="s">
        <v>1443</v>
      </c>
      <c r="G205" s="353" t="s">
        <v>1444</v>
      </c>
      <c r="H205" s="353" t="s">
        <v>1445</v>
      </c>
      <c r="I205" s="353" t="s">
        <v>1446</v>
      </c>
      <c r="J205" s="353" t="s">
        <v>1447</v>
      </c>
      <c r="K205" s="353" t="s">
        <v>1448</v>
      </c>
      <c r="L205" s="353" t="s">
        <v>2284</v>
      </c>
      <c r="M205" s="366" t="s">
        <v>4262</v>
      </c>
    </row>
    <row r="206" spans="1:13" ht="57.35" outlineLevel="1" x14ac:dyDescent="0.5">
      <c r="A206" s="293" t="s">
        <v>3539</v>
      </c>
      <c r="B206" s="352" t="s">
        <v>49</v>
      </c>
      <c r="C206" s="352" t="s">
        <v>1074</v>
      </c>
      <c r="D206" s="354"/>
      <c r="E206" s="361" t="s">
        <v>1449</v>
      </c>
      <c r="F206" s="353" t="s">
        <v>1449</v>
      </c>
      <c r="G206" s="353" t="s">
        <v>2819</v>
      </c>
      <c r="H206" s="353" t="s">
        <v>2820</v>
      </c>
      <c r="I206" s="353" t="s">
        <v>2821</v>
      </c>
      <c r="J206" s="353" t="s">
        <v>2822</v>
      </c>
      <c r="K206" s="353" t="s">
        <v>2823</v>
      </c>
      <c r="L206" s="353" t="s">
        <v>2824</v>
      </c>
      <c r="M206" s="366" t="s">
        <v>4262</v>
      </c>
    </row>
    <row r="207" spans="1:13" ht="43" outlineLevel="1" x14ac:dyDescent="0.5">
      <c r="A207" s="352" t="s">
        <v>3540</v>
      </c>
      <c r="B207" s="352" t="s">
        <v>49</v>
      </c>
      <c r="C207" s="352" t="s">
        <v>1075</v>
      </c>
      <c r="D207" s="354"/>
      <c r="E207" s="361" t="s">
        <v>1450</v>
      </c>
      <c r="F207" s="353" t="s">
        <v>1450</v>
      </c>
      <c r="G207" s="353" t="s">
        <v>1451</v>
      </c>
      <c r="H207" s="353" t="s">
        <v>1452</v>
      </c>
      <c r="I207" s="353" t="s">
        <v>1453</v>
      </c>
      <c r="J207" s="353" t="s">
        <v>1454</v>
      </c>
      <c r="K207" s="353" t="s">
        <v>1455</v>
      </c>
      <c r="L207" s="353" t="s">
        <v>2285</v>
      </c>
      <c r="M207" s="366" t="s">
        <v>4262</v>
      </c>
    </row>
    <row r="208" spans="1:13" ht="43" outlineLevel="1" x14ac:dyDescent="0.5">
      <c r="A208" s="352" t="s">
        <v>3541</v>
      </c>
      <c r="B208" s="352" t="s">
        <v>49</v>
      </c>
      <c r="C208" s="352" t="s">
        <v>1076</v>
      </c>
      <c r="D208" s="354"/>
      <c r="E208" s="361" t="s">
        <v>1456</v>
      </c>
      <c r="F208" s="353" t="s">
        <v>1456</v>
      </c>
      <c r="G208" s="353" t="s">
        <v>1457</v>
      </c>
      <c r="H208" s="353" t="s">
        <v>1458</v>
      </c>
      <c r="I208" s="353" t="s">
        <v>1459</v>
      </c>
      <c r="J208" s="353" t="s">
        <v>1460</v>
      </c>
      <c r="K208" s="353" t="s">
        <v>1461</v>
      </c>
      <c r="L208" s="353" t="s">
        <v>2286</v>
      </c>
      <c r="M208" s="366" t="s">
        <v>4262</v>
      </c>
    </row>
    <row r="209" spans="1:13" ht="43" outlineLevel="1" x14ac:dyDescent="0.5">
      <c r="A209" s="352" t="s">
        <v>3542</v>
      </c>
      <c r="B209" s="352" t="s">
        <v>49</v>
      </c>
      <c r="C209" s="352" t="s">
        <v>1077</v>
      </c>
      <c r="D209" s="354"/>
      <c r="E209" s="361" t="s">
        <v>1462</v>
      </c>
      <c r="F209" s="353" t="s">
        <v>1462</v>
      </c>
      <c r="G209" s="353" t="s">
        <v>1463</v>
      </c>
      <c r="H209" s="353" t="s">
        <v>1464</v>
      </c>
      <c r="I209" s="353" t="s">
        <v>1465</v>
      </c>
      <c r="J209" s="353" t="s">
        <v>1466</v>
      </c>
      <c r="K209" s="353" t="s">
        <v>1467</v>
      </c>
      <c r="L209" s="353" t="s">
        <v>2287</v>
      </c>
      <c r="M209" s="366" t="s">
        <v>4262</v>
      </c>
    </row>
    <row r="210" spans="1:13" ht="28.7" outlineLevel="1" x14ac:dyDescent="0.5">
      <c r="A210" s="293" t="s">
        <v>3558</v>
      </c>
      <c r="B210" s="352" t="s">
        <v>49</v>
      </c>
      <c r="C210" s="352" t="s">
        <v>3252</v>
      </c>
      <c r="D210" s="354"/>
      <c r="E210" s="361" t="s">
        <v>3245</v>
      </c>
      <c r="F210" s="353" t="s">
        <v>3245</v>
      </c>
      <c r="G210" s="353" t="s">
        <v>3247</v>
      </c>
      <c r="H210" s="353" t="s">
        <v>3248</v>
      </c>
      <c r="I210" s="353" t="s">
        <v>3249</v>
      </c>
      <c r="J210" s="353" t="s">
        <v>3250</v>
      </c>
      <c r="K210" s="353" t="s">
        <v>3251</v>
      </c>
      <c r="L210" s="353" t="s">
        <v>3246</v>
      </c>
      <c r="M210" s="366" t="s">
        <v>4262</v>
      </c>
    </row>
    <row r="211" spans="1:13" x14ac:dyDescent="0.5">
      <c r="A211" s="179" t="s">
        <v>3544</v>
      </c>
      <c r="B211" s="179" t="s">
        <v>2149</v>
      </c>
      <c r="C211" s="294" t="s">
        <v>97</v>
      </c>
      <c r="D211" s="363"/>
      <c r="E211" s="362" t="s">
        <v>2148</v>
      </c>
      <c r="F211" s="347" t="s">
        <v>2148</v>
      </c>
      <c r="G211" s="347" t="s">
        <v>2507</v>
      </c>
      <c r="H211" s="347" t="s">
        <v>2501</v>
      </c>
      <c r="I211" s="347" t="s">
        <v>2498</v>
      </c>
      <c r="J211" s="347" t="s">
        <v>2496</v>
      </c>
      <c r="K211" s="347" t="s">
        <v>2497</v>
      </c>
      <c r="L211" s="347" t="s">
        <v>2288</v>
      </c>
      <c r="M211" s="365" t="s">
        <v>4262</v>
      </c>
    </row>
    <row r="212" spans="1:13" outlineLevel="1" x14ac:dyDescent="0.5">
      <c r="A212" s="352" t="s">
        <v>3545</v>
      </c>
      <c r="B212" s="352" t="s">
        <v>2149</v>
      </c>
      <c r="C212" s="352" t="s">
        <v>98</v>
      </c>
      <c r="D212" s="354"/>
      <c r="E212" s="361" t="s">
        <v>2154</v>
      </c>
      <c r="F212" s="353" t="s">
        <v>2154</v>
      </c>
      <c r="G212" s="353" t="s">
        <v>2155</v>
      </c>
      <c r="H212" s="353" t="s">
        <v>2502</v>
      </c>
      <c r="I212" s="353" t="s">
        <v>2499</v>
      </c>
      <c r="J212" s="353" t="s">
        <v>2491</v>
      </c>
      <c r="K212" s="353" t="s">
        <v>2486</v>
      </c>
      <c r="L212" s="353" t="s">
        <v>2393</v>
      </c>
      <c r="M212" s="366" t="s">
        <v>4262</v>
      </c>
    </row>
    <row r="213" spans="1:13" outlineLevel="1" x14ac:dyDescent="0.5">
      <c r="A213" s="352" t="s">
        <v>3546</v>
      </c>
      <c r="B213" s="352" t="s">
        <v>2149</v>
      </c>
      <c r="C213" s="352" t="s">
        <v>99</v>
      </c>
      <c r="D213" s="354"/>
      <c r="E213" s="361" t="s">
        <v>782</v>
      </c>
      <c r="F213" s="353" t="s">
        <v>782</v>
      </c>
      <c r="G213" s="353" t="s">
        <v>782</v>
      </c>
      <c r="H213" s="353" t="s">
        <v>859</v>
      </c>
      <c r="I213" s="353" t="s">
        <v>845</v>
      </c>
      <c r="J213" s="353" t="s">
        <v>782</v>
      </c>
      <c r="K213" s="353" t="s">
        <v>811</v>
      </c>
      <c r="L213" s="353" t="s">
        <v>2244</v>
      </c>
      <c r="M213" s="366" t="s">
        <v>4262</v>
      </c>
    </row>
    <row r="214" spans="1:13" outlineLevel="1" x14ac:dyDescent="0.5">
      <c r="A214" s="352" t="s">
        <v>3547</v>
      </c>
      <c r="B214" s="352" t="s">
        <v>2149</v>
      </c>
      <c r="C214" s="352" t="s">
        <v>100</v>
      </c>
      <c r="D214" s="354"/>
      <c r="E214" s="361" t="s">
        <v>2150</v>
      </c>
      <c r="F214" s="357" t="s">
        <v>2150</v>
      </c>
      <c r="G214" s="357" t="s">
        <v>2156</v>
      </c>
      <c r="H214" s="357" t="s">
        <v>2503</v>
      </c>
      <c r="I214" s="357" t="s">
        <v>2500</v>
      </c>
      <c r="J214" s="357" t="s">
        <v>2492</v>
      </c>
      <c r="K214" s="357" t="s">
        <v>2487</v>
      </c>
      <c r="L214" s="357" t="s">
        <v>2394</v>
      </c>
      <c r="M214" s="366" t="s">
        <v>4262</v>
      </c>
    </row>
    <row r="215" spans="1:13" outlineLevel="1" x14ac:dyDescent="0.5">
      <c r="A215" s="352" t="s">
        <v>3548</v>
      </c>
      <c r="B215" s="352" t="s">
        <v>2149</v>
      </c>
      <c r="C215" s="355" t="s">
        <v>101</v>
      </c>
      <c r="D215" s="354"/>
      <c r="E215" s="361" t="s">
        <v>2108</v>
      </c>
      <c r="F215" s="353" t="s">
        <v>2108</v>
      </c>
      <c r="G215" s="353" t="s">
        <v>2103</v>
      </c>
      <c r="H215" s="353" t="s">
        <v>2504</v>
      </c>
      <c r="I215" s="353" t="s">
        <v>2108</v>
      </c>
      <c r="J215" s="353" t="s">
        <v>2493</v>
      </c>
      <c r="K215" s="353" t="s">
        <v>2488</v>
      </c>
      <c r="L215" s="353" t="s">
        <v>2395</v>
      </c>
      <c r="M215" s="366" t="s">
        <v>4262</v>
      </c>
    </row>
    <row r="216" spans="1:13" outlineLevel="1" x14ac:dyDescent="0.5">
      <c r="A216" s="352" t="s">
        <v>3549</v>
      </c>
      <c r="B216" s="352" t="s">
        <v>2149</v>
      </c>
      <c r="C216" s="355" t="s">
        <v>102</v>
      </c>
      <c r="D216" s="354"/>
      <c r="E216" s="361" t="s">
        <v>2151</v>
      </c>
      <c r="F216" s="353" t="s">
        <v>2151</v>
      </c>
      <c r="G216" s="353" t="s">
        <v>2157</v>
      </c>
      <c r="H216" s="353" t="s">
        <v>2505</v>
      </c>
      <c r="I216" s="353" t="s">
        <v>2151</v>
      </c>
      <c r="J216" s="353" t="s">
        <v>2494</v>
      </c>
      <c r="K216" s="353" t="s">
        <v>2489</v>
      </c>
      <c r="L216" s="353" t="s">
        <v>2396</v>
      </c>
      <c r="M216" s="366" t="s">
        <v>4262</v>
      </c>
    </row>
    <row r="217" spans="1:13" outlineLevel="1" x14ac:dyDescent="0.5">
      <c r="A217" s="352" t="s">
        <v>3550</v>
      </c>
      <c r="B217" s="352" t="s">
        <v>2149</v>
      </c>
      <c r="C217" s="355" t="s">
        <v>103</v>
      </c>
      <c r="D217" s="354"/>
      <c r="E217" s="361" t="s">
        <v>2152</v>
      </c>
      <c r="F217" s="353" t="s">
        <v>2152</v>
      </c>
      <c r="G217" s="353" t="s">
        <v>2158</v>
      </c>
      <c r="H217" s="353" t="s">
        <v>2815</v>
      </c>
      <c r="I217" s="353" t="s">
        <v>2816</v>
      </c>
      <c r="J217" s="353" t="s">
        <v>2817</v>
      </c>
      <c r="K217" s="353" t="s">
        <v>2818</v>
      </c>
      <c r="L217" s="353" t="s">
        <v>2397</v>
      </c>
      <c r="M217" s="366" t="s">
        <v>4262</v>
      </c>
    </row>
    <row r="218" spans="1:13" outlineLevel="1" x14ac:dyDescent="0.5">
      <c r="A218" s="352" t="s">
        <v>3551</v>
      </c>
      <c r="B218" s="352" t="s">
        <v>2149</v>
      </c>
      <c r="C218" s="355" t="s">
        <v>104</v>
      </c>
      <c r="D218" s="354"/>
      <c r="E218" s="361" t="s">
        <v>2153</v>
      </c>
      <c r="F218" s="353" t="s">
        <v>2153</v>
      </c>
      <c r="G218" s="353" t="s">
        <v>2159</v>
      </c>
      <c r="H218" s="353" t="s">
        <v>2506</v>
      </c>
      <c r="I218" s="353" t="s">
        <v>2153</v>
      </c>
      <c r="J218" s="353" t="s">
        <v>2495</v>
      </c>
      <c r="K218" s="353" t="s">
        <v>2490</v>
      </c>
      <c r="L218" s="353" t="s">
        <v>2398</v>
      </c>
      <c r="M218" s="366" t="s">
        <v>4262</v>
      </c>
    </row>
    <row r="219" spans="1:13" x14ac:dyDescent="0.5">
      <c r="A219" s="179" t="s">
        <v>4136</v>
      </c>
      <c r="B219" s="179" t="s">
        <v>3997</v>
      </c>
      <c r="C219" s="294" t="s">
        <v>3802</v>
      </c>
      <c r="D219" s="363"/>
      <c r="E219" s="362" t="s">
        <v>3999</v>
      </c>
      <c r="F219" s="347" t="s">
        <v>3999</v>
      </c>
      <c r="G219" s="347" t="s">
        <v>4000</v>
      </c>
      <c r="H219" s="347" t="s">
        <v>4001</v>
      </c>
      <c r="I219" s="347" t="s">
        <v>4001</v>
      </c>
      <c r="J219" s="347" t="s">
        <v>4001</v>
      </c>
      <c r="K219" s="347" t="s">
        <v>4002</v>
      </c>
      <c r="L219" s="347" t="s">
        <v>4004</v>
      </c>
      <c r="M219" s="365" t="s">
        <v>4262</v>
      </c>
    </row>
    <row r="220" spans="1:13" ht="57.35" outlineLevel="1" x14ac:dyDescent="0.5">
      <c r="A220" s="293" t="s">
        <v>4095</v>
      </c>
      <c r="B220" s="352" t="s">
        <v>3997</v>
      </c>
      <c r="C220" s="355" t="s">
        <v>97</v>
      </c>
      <c r="D220" s="354"/>
      <c r="E220" s="361" t="s">
        <v>4137</v>
      </c>
      <c r="F220" s="353" t="s">
        <v>4137</v>
      </c>
      <c r="G220" s="353" t="s">
        <v>4138</v>
      </c>
      <c r="H220" s="353" t="s">
        <v>4139</v>
      </c>
      <c r="I220" s="353" t="s">
        <v>4140</v>
      </c>
      <c r="J220" s="353" t="s">
        <v>4141</v>
      </c>
      <c r="K220" s="353" t="s">
        <v>4142</v>
      </c>
      <c r="L220" s="353" t="s">
        <v>4143</v>
      </c>
      <c r="M220" s="366" t="s">
        <v>4262</v>
      </c>
    </row>
    <row r="221" spans="1:13" outlineLevel="1" x14ac:dyDescent="0.5">
      <c r="A221" s="293" t="s">
        <v>4096</v>
      </c>
      <c r="B221" s="352" t="s">
        <v>3997</v>
      </c>
      <c r="C221" s="355" t="s">
        <v>98</v>
      </c>
      <c r="D221" s="354"/>
      <c r="E221" s="361" t="s">
        <v>4005</v>
      </c>
      <c r="F221" s="353" t="s">
        <v>4005</v>
      </c>
      <c r="G221" s="353" t="s">
        <v>4017</v>
      </c>
      <c r="H221" s="353" t="s">
        <v>4018</v>
      </c>
      <c r="I221" s="353" t="s">
        <v>4019</v>
      </c>
      <c r="J221" s="353" t="s">
        <v>4020</v>
      </c>
      <c r="K221" s="353" t="s">
        <v>4021</v>
      </c>
      <c r="L221" s="353" t="s">
        <v>4022</v>
      </c>
      <c r="M221" s="366" t="s">
        <v>4262</v>
      </c>
    </row>
    <row r="222" spans="1:13" outlineLevel="1" x14ac:dyDescent="0.5">
      <c r="A222" s="293" t="s">
        <v>4097</v>
      </c>
      <c r="B222" s="352" t="s">
        <v>3997</v>
      </c>
      <c r="C222" s="355" t="s">
        <v>99</v>
      </c>
      <c r="D222" s="354"/>
      <c r="E222" s="361" t="s">
        <v>4006</v>
      </c>
      <c r="F222" s="353" t="s">
        <v>4006</v>
      </c>
      <c r="G222" s="353" t="s">
        <v>4083</v>
      </c>
      <c r="H222" s="353" t="s">
        <v>4084</v>
      </c>
      <c r="I222" s="353" t="s">
        <v>4085</v>
      </c>
      <c r="J222" s="353" t="s">
        <v>4086</v>
      </c>
      <c r="K222" s="353" t="s">
        <v>4087</v>
      </c>
      <c r="L222" s="353" t="s">
        <v>4088</v>
      </c>
      <c r="M222" s="366" t="s">
        <v>4262</v>
      </c>
    </row>
    <row r="223" spans="1:13" outlineLevel="1" x14ac:dyDescent="0.5">
      <c r="A223" s="293" t="s">
        <v>4098</v>
      </c>
      <c r="B223" s="352" t="s">
        <v>3997</v>
      </c>
      <c r="C223" s="355" t="s">
        <v>100</v>
      </c>
      <c r="D223" s="354"/>
      <c r="E223" s="361" t="s">
        <v>4007</v>
      </c>
      <c r="F223" s="353" t="s">
        <v>4007</v>
      </c>
      <c r="G223" s="353" t="s">
        <v>4023</v>
      </c>
      <c r="H223" s="353" t="s">
        <v>4024</v>
      </c>
      <c r="I223" s="353" t="s">
        <v>4025</v>
      </c>
      <c r="J223" s="353" t="s">
        <v>4026</v>
      </c>
      <c r="K223" s="353" t="s">
        <v>4027</v>
      </c>
      <c r="L223" s="353" t="s">
        <v>4028</v>
      </c>
      <c r="M223" s="366" t="s">
        <v>4262</v>
      </c>
    </row>
    <row r="224" spans="1:13" outlineLevel="1" collapsed="1" x14ac:dyDescent="0.5">
      <c r="A224" s="293" t="s">
        <v>4099</v>
      </c>
      <c r="B224" s="352" t="s">
        <v>3997</v>
      </c>
      <c r="C224" s="355" t="s">
        <v>101</v>
      </c>
      <c r="D224" s="354"/>
      <c r="E224" s="361" t="s">
        <v>4008</v>
      </c>
      <c r="F224" s="353" t="s">
        <v>4008</v>
      </c>
      <c r="G224" s="353" t="s">
        <v>4089</v>
      </c>
      <c r="H224" s="353" t="s">
        <v>4090</v>
      </c>
      <c r="I224" s="353" t="s">
        <v>4091</v>
      </c>
      <c r="J224" s="353" t="s">
        <v>4092</v>
      </c>
      <c r="K224" s="353" t="s">
        <v>4093</v>
      </c>
      <c r="L224" s="353" t="s">
        <v>4094</v>
      </c>
      <c r="M224" s="366" t="s">
        <v>4262</v>
      </c>
    </row>
    <row r="225" spans="1:13" outlineLevel="1" x14ac:dyDescent="0.5">
      <c r="A225" s="293" t="s">
        <v>4100</v>
      </c>
      <c r="B225" s="352" t="s">
        <v>3997</v>
      </c>
      <c r="C225" s="355" t="s">
        <v>102</v>
      </c>
      <c r="D225" s="354"/>
      <c r="E225" s="361" t="s">
        <v>4009</v>
      </c>
      <c r="F225" s="353" t="s">
        <v>4009</v>
      </c>
      <c r="G225" s="353" t="s">
        <v>4029</v>
      </c>
      <c r="H225" s="353" t="s">
        <v>4030</v>
      </c>
      <c r="I225" s="353" t="s">
        <v>4031</v>
      </c>
      <c r="J225" s="353" t="s">
        <v>4032</v>
      </c>
      <c r="K225" s="353" t="s">
        <v>4033</v>
      </c>
      <c r="L225" s="353" t="s">
        <v>4034</v>
      </c>
      <c r="M225" s="366" t="s">
        <v>4262</v>
      </c>
    </row>
    <row r="226" spans="1:13" outlineLevel="1" x14ac:dyDescent="0.5">
      <c r="A226" s="293" t="s">
        <v>4101</v>
      </c>
      <c r="B226" s="352" t="s">
        <v>3997</v>
      </c>
      <c r="C226" s="355" t="s">
        <v>103</v>
      </c>
      <c r="D226" s="354"/>
      <c r="E226" s="361" t="s">
        <v>3905</v>
      </c>
      <c r="F226" s="353" t="s">
        <v>3905</v>
      </c>
      <c r="G226" s="353" t="s">
        <v>4035</v>
      </c>
      <c r="H226" s="353" t="s">
        <v>4036</v>
      </c>
      <c r="I226" s="353" t="s">
        <v>4037</v>
      </c>
      <c r="J226" s="353" t="s">
        <v>4038</v>
      </c>
      <c r="K226" s="353" t="s">
        <v>4039</v>
      </c>
      <c r="L226" s="353" t="s">
        <v>4040</v>
      </c>
      <c r="M226" s="366" t="s">
        <v>4262</v>
      </c>
    </row>
    <row r="227" spans="1:13" outlineLevel="1" x14ac:dyDescent="0.5">
      <c r="A227" s="293" t="s">
        <v>4102</v>
      </c>
      <c r="B227" s="352" t="s">
        <v>3997</v>
      </c>
      <c r="C227" s="355" t="s">
        <v>104</v>
      </c>
      <c r="D227" s="354"/>
      <c r="E227" s="361" t="s">
        <v>4010</v>
      </c>
      <c r="F227" s="353" t="s">
        <v>4010</v>
      </c>
      <c r="G227" s="353" t="s">
        <v>4041</v>
      </c>
      <c r="H227" s="353" t="s">
        <v>4042</v>
      </c>
      <c r="I227" s="353" t="s">
        <v>4043</v>
      </c>
      <c r="J227" s="353" t="s">
        <v>4044</v>
      </c>
      <c r="K227" s="353" t="s">
        <v>4045</v>
      </c>
      <c r="L227" s="353" t="s">
        <v>4046</v>
      </c>
      <c r="M227" s="366" t="s">
        <v>4262</v>
      </c>
    </row>
    <row r="228" spans="1:13" outlineLevel="1" x14ac:dyDescent="0.5">
      <c r="A228" s="293" t="s">
        <v>4103</v>
      </c>
      <c r="B228" s="352" t="s">
        <v>3997</v>
      </c>
      <c r="C228" s="355" t="s">
        <v>105</v>
      </c>
      <c r="D228" s="354"/>
      <c r="E228" s="361" t="s">
        <v>4011</v>
      </c>
      <c r="F228" s="353" t="s">
        <v>4011</v>
      </c>
      <c r="G228" s="353" t="s">
        <v>4047</v>
      </c>
      <c r="H228" s="353" t="s">
        <v>4048</v>
      </c>
      <c r="I228" s="353" t="s">
        <v>4049</v>
      </c>
      <c r="J228" s="353" t="s">
        <v>4050</v>
      </c>
      <c r="K228" s="353" t="s">
        <v>4051</v>
      </c>
      <c r="L228" s="353" t="s">
        <v>4052</v>
      </c>
      <c r="M228" s="366" t="s">
        <v>4262</v>
      </c>
    </row>
    <row r="229" spans="1:13" outlineLevel="1" x14ac:dyDescent="0.5">
      <c r="A229" s="293" t="s">
        <v>4104</v>
      </c>
      <c r="B229" s="352" t="s">
        <v>3997</v>
      </c>
      <c r="C229" s="355" t="s">
        <v>106</v>
      </c>
      <c r="D229" s="354"/>
      <c r="E229" s="361" t="s">
        <v>4012</v>
      </c>
      <c r="F229" s="353" t="s">
        <v>4012</v>
      </c>
      <c r="G229" s="353" t="s">
        <v>4053</v>
      </c>
      <c r="H229" s="353" t="s">
        <v>4054</v>
      </c>
      <c r="I229" s="353" t="s">
        <v>4055</v>
      </c>
      <c r="J229" s="353" t="s">
        <v>4056</v>
      </c>
      <c r="K229" s="353" t="s">
        <v>4057</v>
      </c>
      <c r="L229" s="353" t="s">
        <v>4058</v>
      </c>
      <c r="M229" s="366" t="s">
        <v>4262</v>
      </c>
    </row>
    <row r="230" spans="1:13" outlineLevel="1" x14ac:dyDescent="0.5">
      <c r="A230" s="293" t="s">
        <v>4105</v>
      </c>
      <c r="B230" s="352" t="s">
        <v>3997</v>
      </c>
      <c r="C230" s="355" t="s">
        <v>107</v>
      </c>
      <c r="D230" s="354"/>
      <c r="E230" s="361" t="s">
        <v>4013</v>
      </c>
      <c r="F230" s="353" t="s">
        <v>4013</v>
      </c>
      <c r="G230" s="353" t="s">
        <v>4059</v>
      </c>
      <c r="H230" s="353" t="s">
        <v>4060</v>
      </c>
      <c r="I230" s="353" t="s">
        <v>4061</v>
      </c>
      <c r="J230" s="353" t="s">
        <v>4062</v>
      </c>
      <c r="K230" s="353" t="s">
        <v>4063</v>
      </c>
      <c r="L230" s="353" t="s">
        <v>4064</v>
      </c>
      <c r="M230" s="366" t="s">
        <v>4262</v>
      </c>
    </row>
    <row r="231" spans="1:13" outlineLevel="1" x14ac:dyDescent="0.5">
      <c r="A231" s="293" t="s">
        <v>4106</v>
      </c>
      <c r="B231" s="352" t="s">
        <v>3997</v>
      </c>
      <c r="C231" s="355" t="s">
        <v>108</v>
      </c>
      <c r="D231" s="354"/>
      <c r="E231" s="361" t="s">
        <v>4014</v>
      </c>
      <c r="F231" s="353" t="s">
        <v>4014</v>
      </c>
      <c r="G231" s="353" t="s">
        <v>4065</v>
      </c>
      <c r="H231" s="353" t="s">
        <v>4066</v>
      </c>
      <c r="I231" s="353" t="s">
        <v>4067</v>
      </c>
      <c r="J231" s="353" t="s">
        <v>4068</v>
      </c>
      <c r="K231" s="353" t="s">
        <v>4069</v>
      </c>
      <c r="L231" s="353" t="s">
        <v>4070</v>
      </c>
      <c r="M231" s="366" t="s">
        <v>4262</v>
      </c>
    </row>
    <row r="232" spans="1:13" outlineLevel="1" x14ac:dyDescent="0.5">
      <c r="A232" s="293" t="s">
        <v>4109</v>
      </c>
      <c r="B232" s="352" t="s">
        <v>3998</v>
      </c>
      <c r="C232" s="355" t="s">
        <v>97</v>
      </c>
      <c r="D232" s="354"/>
      <c r="E232" s="361" t="s">
        <v>4111</v>
      </c>
      <c r="F232" s="353" t="s">
        <v>4111</v>
      </c>
      <c r="G232" s="353" t="s">
        <v>4110</v>
      </c>
      <c r="H232" s="353" t="s">
        <v>4112</v>
      </c>
      <c r="I232" s="353" t="s">
        <v>4113</v>
      </c>
      <c r="J232" s="353" t="s">
        <v>4114</v>
      </c>
      <c r="K232" s="353" t="s">
        <v>4115</v>
      </c>
      <c r="L232" s="353" t="s">
        <v>4116</v>
      </c>
      <c r="M232" s="366" t="s">
        <v>4262</v>
      </c>
    </row>
    <row r="233" spans="1:13" outlineLevel="1" x14ac:dyDescent="0.5">
      <c r="A233" s="293" t="s">
        <v>4107</v>
      </c>
      <c r="B233" s="352" t="s">
        <v>3998</v>
      </c>
      <c r="C233" s="355" t="s">
        <v>98</v>
      </c>
      <c r="D233" s="354"/>
      <c r="E233" s="361" t="s">
        <v>4015</v>
      </c>
      <c r="F233" s="353" t="s">
        <v>4015</v>
      </c>
      <c r="G233" s="353" t="s">
        <v>4071</v>
      </c>
      <c r="H233" s="353" t="s">
        <v>4072</v>
      </c>
      <c r="I233" s="353" t="s">
        <v>4073</v>
      </c>
      <c r="J233" s="353" t="s">
        <v>4074</v>
      </c>
      <c r="K233" s="353" t="s">
        <v>4075</v>
      </c>
      <c r="L233" s="353" t="s">
        <v>4076</v>
      </c>
      <c r="M233" s="366" t="s">
        <v>4262</v>
      </c>
    </row>
    <row r="234" spans="1:13" outlineLevel="1" x14ac:dyDescent="0.5">
      <c r="A234" s="293" t="s">
        <v>4108</v>
      </c>
      <c r="B234" s="352" t="s">
        <v>3998</v>
      </c>
      <c r="C234" s="355" t="s">
        <v>99</v>
      </c>
      <c r="D234" s="354"/>
      <c r="E234" s="361" t="s">
        <v>4016</v>
      </c>
      <c r="F234" s="353" t="s">
        <v>4016</v>
      </c>
      <c r="G234" s="353" t="s">
        <v>4077</v>
      </c>
      <c r="H234" s="353" t="s">
        <v>4078</v>
      </c>
      <c r="I234" s="353" t="s">
        <v>4079</v>
      </c>
      <c r="J234" s="353" t="s">
        <v>4080</v>
      </c>
      <c r="K234" s="353" t="s">
        <v>4081</v>
      </c>
      <c r="L234" s="353" t="s">
        <v>4082</v>
      </c>
      <c r="M234" s="366" t="s">
        <v>4262</v>
      </c>
    </row>
    <row r="235" spans="1:13" x14ac:dyDescent="0.5">
      <c r="A235" s="179" t="s">
        <v>3552</v>
      </c>
      <c r="B235" s="179" t="s">
        <v>411</v>
      </c>
      <c r="C235" s="294" t="s">
        <v>97</v>
      </c>
      <c r="D235" s="363"/>
      <c r="E235" s="362" t="s">
        <v>409</v>
      </c>
      <c r="F235" s="347" t="s">
        <v>409</v>
      </c>
      <c r="G235" s="347" t="s">
        <v>410</v>
      </c>
      <c r="H235" s="347" t="s">
        <v>409</v>
      </c>
      <c r="I235" s="347" t="s">
        <v>409</v>
      </c>
      <c r="J235" s="347" t="s">
        <v>409</v>
      </c>
      <c r="K235" s="347" t="s">
        <v>697</v>
      </c>
      <c r="L235" s="347" t="s">
        <v>2288</v>
      </c>
      <c r="M235" s="365" t="s">
        <v>4262</v>
      </c>
    </row>
    <row r="236" spans="1:13" outlineLevel="1" x14ac:dyDescent="0.5">
      <c r="A236" s="352" t="s">
        <v>3553</v>
      </c>
      <c r="B236" s="352" t="s">
        <v>411</v>
      </c>
      <c r="C236" s="352" t="s">
        <v>3229</v>
      </c>
      <c r="D236" s="354"/>
      <c r="E236" s="361" t="s">
        <v>38</v>
      </c>
      <c r="F236" s="361" t="s">
        <v>38</v>
      </c>
      <c r="G236" s="361" t="s">
        <v>38</v>
      </c>
      <c r="H236" s="361" t="s">
        <v>38</v>
      </c>
      <c r="I236" s="361" t="s">
        <v>38</v>
      </c>
      <c r="J236" s="361" t="s">
        <v>38</v>
      </c>
      <c r="K236" s="361" t="s">
        <v>38</v>
      </c>
      <c r="L236" s="361" t="s">
        <v>38</v>
      </c>
      <c r="M236" s="366" t="s">
        <v>4262</v>
      </c>
    </row>
    <row r="237" spans="1:13" outlineLevel="1" x14ac:dyDescent="0.5">
      <c r="A237" s="352" t="s">
        <v>3554</v>
      </c>
      <c r="B237" s="352" t="s">
        <v>411</v>
      </c>
      <c r="C237" s="352" t="s">
        <v>582</v>
      </c>
      <c r="D237" s="381"/>
      <c r="E237" s="361" t="s">
        <v>3826</v>
      </c>
      <c r="F237" s="353" t="s">
        <v>3826</v>
      </c>
      <c r="G237" s="353" t="s">
        <v>3827</v>
      </c>
      <c r="H237" s="353" t="s">
        <v>3828</v>
      </c>
      <c r="I237" s="353" t="s">
        <v>3829</v>
      </c>
      <c r="J237" s="353" t="s">
        <v>3830</v>
      </c>
      <c r="K237" s="353" t="s">
        <v>3831</v>
      </c>
      <c r="L237" s="353" t="s">
        <v>3832</v>
      </c>
      <c r="M237" s="366" t="s">
        <v>4262</v>
      </c>
    </row>
    <row r="238" spans="1:13" ht="100.35" outlineLevel="1" x14ac:dyDescent="0.5">
      <c r="A238" s="352" t="s">
        <v>3552</v>
      </c>
      <c r="B238" s="352" t="s">
        <v>411</v>
      </c>
      <c r="C238" s="352" t="s">
        <v>97</v>
      </c>
      <c r="D238" s="354"/>
      <c r="E238" s="361" t="s">
        <v>730</v>
      </c>
      <c r="F238" s="353" t="s">
        <v>730</v>
      </c>
      <c r="G238" s="353" t="s">
        <v>1022</v>
      </c>
      <c r="H238" s="353" t="s">
        <v>1023</v>
      </c>
      <c r="I238" s="353" t="s">
        <v>731</v>
      </c>
      <c r="J238" s="353" t="s">
        <v>732</v>
      </c>
      <c r="K238" s="353" t="s">
        <v>733</v>
      </c>
      <c r="L238" s="353" t="s">
        <v>2520</v>
      </c>
      <c r="M238" s="366" t="s">
        <v>4262</v>
      </c>
    </row>
    <row r="239" spans="1:13" ht="157.69999999999999" outlineLevel="1" x14ac:dyDescent="0.5">
      <c r="A239" s="352" t="s">
        <v>3555</v>
      </c>
      <c r="B239" s="352" t="s">
        <v>411</v>
      </c>
      <c r="C239" s="352" t="s">
        <v>98</v>
      </c>
      <c r="D239" s="354"/>
      <c r="E239" s="361" t="s">
        <v>2092</v>
      </c>
      <c r="F239" s="357" t="s">
        <v>2092</v>
      </c>
      <c r="G239" s="357" t="s">
        <v>2093</v>
      </c>
      <c r="H239" s="357" t="s">
        <v>2695</v>
      </c>
      <c r="I239" s="357" t="s">
        <v>2094</v>
      </c>
      <c r="J239" s="357" t="s">
        <v>2095</v>
      </c>
      <c r="K239" s="357" t="s">
        <v>2096</v>
      </c>
      <c r="L239" s="357" t="s">
        <v>2289</v>
      </c>
      <c r="M239" s="366" t="s">
        <v>4262</v>
      </c>
    </row>
    <row r="240" spans="1:13" ht="43" outlineLevel="1" x14ac:dyDescent="0.5">
      <c r="A240" s="352" t="s">
        <v>3556</v>
      </c>
      <c r="B240" s="352" t="s">
        <v>411</v>
      </c>
      <c r="C240" s="352" t="s">
        <v>99</v>
      </c>
      <c r="D240" s="354"/>
      <c r="E240" s="361" t="s">
        <v>1843</v>
      </c>
      <c r="F240" s="353" t="s">
        <v>1843</v>
      </c>
      <c r="G240" s="353" t="s">
        <v>1844</v>
      </c>
      <c r="H240" s="353" t="s">
        <v>1845</v>
      </c>
      <c r="I240" s="353" t="s">
        <v>1846</v>
      </c>
      <c r="J240" s="353" t="s">
        <v>1847</v>
      </c>
      <c r="K240" s="353" t="s">
        <v>1848</v>
      </c>
      <c r="L240" s="353" t="s">
        <v>2290</v>
      </c>
      <c r="M240" s="366" t="s">
        <v>4262</v>
      </c>
    </row>
    <row r="241" spans="1:13" outlineLevel="1" x14ac:dyDescent="0.5">
      <c r="A241" s="352" t="s">
        <v>3557</v>
      </c>
      <c r="B241" s="352" t="s">
        <v>411</v>
      </c>
      <c r="C241" s="352" t="s">
        <v>100</v>
      </c>
      <c r="D241" s="354"/>
      <c r="E241" s="361" t="s">
        <v>2871</v>
      </c>
      <c r="F241" s="353" t="s">
        <v>2871</v>
      </c>
      <c r="G241" s="353" t="s">
        <v>2954</v>
      </c>
      <c r="H241" s="353" t="s">
        <v>2955</v>
      </c>
      <c r="I241" s="353" t="s">
        <v>2956</v>
      </c>
      <c r="J241" s="353" t="s">
        <v>2957</v>
      </c>
      <c r="K241" s="353" t="s">
        <v>2958</v>
      </c>
      <c r="L241" s="353" t="s">
        <v>2291</v>
      </c>
      <c r="M241" s="366" t="s">
        <v>4262</v>
      </c>
    </row>
    <row r="242" spans="1:13" ht="258" outlineLevel="1" x14ac:dyDescent="0.5">
      <c r="A242" s="352" t="s">
        <v>3574</v>
      </c>
      <c r="B242" s="352" t="s">
        <v>411</v>
      </c>
      <c r="C242" s="352" t="s">
        <v>622</v>
      </c>
      <c r="D242" s="354"/>
      <c r="E242" s="361" t="s">
        <v>4290</v>
      </c>
      <c r="F242" s="361" t="s">
        <v>4290</v>
      </c>
      <c r="G242" s="353" t="s">
        <v>2439</v>
      </c>
      <c r="H242" s="353" t="s">
        <v>2440</v>
      </c>
      <c r="I242" s="353" t="s">
        <v>2441</v>
      </c>
      <c r="J242" s="353" t="s">
        <v>2442</v>
      </c>
      <c r="K242" s="353" t="s">
        <v>2443</v>
      </c>
      <c r="L242" s="353" t="s">
        <v>2444</v>
      </c>
      <c r="M242" s="366" t="s">
        <v>4262</v>
      </c>
    </row>
    <row r="243" spans="1:13" outlineLevel="1" x14ac:dyDescent="0.5">
      <c r="A243" s="352" t="s">
        <v>3559</v>
      </c>
      <c r="B243" s="352" t="s">
        <v>411</v>
      </c>
      <c r="C243" s="352" t="s">
        <v>623</v>
      </c>
      <c r="D243" s="354"/>
      <c r="E243" s="361" t="s">
        <v>3344</v>
      </c>
      <c r="F243" s="353" t="s">
        <v>3344</v>
      </c>
      <c r="G243" s="353" t="s">
        <v>3345</v>
      </c>
      <c r="H243" s="353" t="s">
        <v>3346</v>
      </c>
      <c r="I243" s="353" t="s">
        <v>3347</v>
      </c>
      <c r="J243" s="353" t="s">
        <v>3348</v>
      </c>
      <c r="K243" s="353" t="s">
        <v>3349</v>
      </c>
      <c r="L243" s="353" t="s">
        <v>3350</v>
      </c>
      <c r="M243" s="366" t="s">
        <v>4262</v>
      </c>
    </row>
    <row r="244" spans="1:13" outlineLevel="1" x14ac:dyDescent="0.5">
      <c r="A244" s="352" t="s">
        <v>3560</v>
      </c>
      <c r="B244" s="352" t="s">
        <v>411</v>
      </c>
      <c r="C244" s="352" t="s">
        <v>425</v>
      </c>
      <c r="D244" s="354"/>
      <c r="E244" s="361" t="s">
        <v>3238</v>
      </c>
      <c r="F244" s="353" t="s">
        <v>3238</v>
      </c>
      <c r="G244" s="353" t="s">
        <v>3239</v>
      </c>
      <c r="H244" s="353" t="s">
        <v>3240</v>
      </c>
      <c r="I244" s="353" t="s">
        <v>3241</v>
      </c>
      <c r="J244" s="353" t="s">
        <v>3242</v>
      </c>
      <c r="K244" s="353" t="s">
        <v>3243</v>
      </c>
      <c r="L244" s="353" t="s">
        <v>3244</v>
      </c>
      <c r="M244" s="366" t="s">
        <v>4262</v>
      </c>
    </row>
    <row r="245" spans="1:13" ht="28.7" outlineLevel="1" x14ac:dyDescent="0.5">
      <c r="A245" s="352" t="s">
        <v>3561</v>
      </c>
      <c r="B245" s="352" t="s">
        <v>411</v>
      </c>
      <c r="C245" s="352" t="s">
        <v>423</v>
      </c>
      <c r="D245" s="354"/>
      <c r="E245" s="361" t="s">
        <v>1849</v>
      </c>
      <c r="F245" s="353" t="s">
        <v>1849</v>
      </c>
      <c r="G245" s="353" t="s">
        <v>1850</v>
      </c>
      <c r="H245" s="353" t="s">
        <v>1851</v>
      </c>
      <c r="I245" s="353" t="s">
        <v>1852</v>
      </c>
      <c r="J245" s="353" t="s">
        <v>1853</v>
      </c>
      <c r="K245" s="353" t="s">
        <v>1854</v>
      </c>
      <c r="L245" s="353" t="s">
        <v>2292</v>
      </c>
      <c r="M245" s="366" t="s">
        <v>4262</v>
      </c>
    </row>
    <row r="246" spans="1:13" ht="28.7" outlineLevel="1" x14ac:dyDescent="0.5">
      <c r="A246" s="352" t="s">
        <v>3562</v>
      </c>
      <c r="B246" s="352" t="s">
        <v>411</v>
      </c>
      <c r="C246" s="352" t="s">
        <v>424</v>
      </c>
      <c r="D246" s="354"/>
      <c r="E246" s="361" t="s">
        <v>426</v>
      </c>
      <c r="F246" s="353" t="s">
        <v>426</v>
      </c>
      <c r="G246" s="353" t="s">
        <v>427</v>
      </c>
      <c r="H246" s="353" t="s">
        <v>430</v>
      </c>
      <c r="I246" s="353" t="s">
        <v>429</v>
      </c>
      <c r="J246" s="353" t="s">
        <v>428</v>
      </c>
      <c r="K246" s="353" t="s">
        <v>1468</v>
      </c>
      <c r="L246" s="353" t="s">
        <v>2293</v>
      </c>
      <c r="M246" s="366" t="s">
        <v>4262</v>
      </c>
    </row>
    <row r="247" spans="1:13" ht="57.35" outlineLevel="1" x14ac:dyDescent="0.5">
      <c r="A247" s="352" t="s">
        <v>3563</v>
      </c>
      <c r="B247" s="352" t="s">
        <v>411</v>
      </c>
      <c r="C247" s="355" t="s">
        <v>102</v>
      </c>
      <c r="D247" s="354"/>
      <c r="E247" s="361" t="s">
        <v>1129</v>
      </c>
      <c r="F247" s="353" t="s">
        <v>1129</v>
      </c>
      <c r="G247" s="353" t="s">
        <v>1130</v>
      </c>
      <c r="H247" s="353" t="s">
        <v>1469</v>
      </c>
      <c r="I247" s="353" t="s">
        <v>1131</v>
      </c>
      <c r="J247" s="353" t="s">
        <v>1132</v>
      </c>
      <c r="K247" s="353" t="s">
        <v>1133</v>
      </c>
      <c r="L247" s="353" t="s">
        <v>2294</v>
      </c>
      <c r="M247" s="366" t="s">
        <v>4262</v>
      </c>
    </row>
    <row r="248" spans="1:13" ht="43" outlineLevel="1" x14ac:dyDescent="0.5">
      <c r="A248" s="352" t="s">
        <v>3564</v>
      </c>
      <c r="B248" s="352" t="s">
        <v>411</v>
      </c>
      <c r="C248" s="352" t="s">
        <v>103</v>
      </c>
      <c r="D248" s="354"/>
      <c r="E248" s="361" t="s">
        <v>418</v>
      </c>
      <c r="F248" s="353" t="s">
        <v>418</v>
      </c>
      <c r="G248" s="353" t="s">
        <v>995</v>
      </c>
      <c r="H248" s="353" t="s">
        <v>419</v>
      </c>
      <c r="I248" s="353" t="s">
        <v>420</v>
      </c>
      <c r="J248" s="353" t="s">
        <v>421</v>
      </c>
      <c r="K248" s="353" t="s">
        <v>698</v>
      </c>
      <c r="L248" s="353" t="s">
        <v>2295</v>
      </c>
      <c r="M248" s="366" t="s">
        <v>4262</v>
      </c>
    </row>
    <row r="249" spans="1:13" ht="57.35" outlineLevel="1" x14ac:dyDescent="0.5">
      <c r="A249" s="352" t="s">
        <v>3565</v>
      </c>
      <c r="B249" s="352" t="s">
        <v>411</v>
      </c>
      <c r="C249" s="352" t="s">
        <v>104</v>
      </c>
      <c r="D249" s="354"/>
      <c r="E249" s="361" t="s">
        <v>3926</v>
      </c>
      <c r="F249" s="353" t="s">
        <v>3926</v>
      </c>
      <c r="G249" s="353" t="s">
        <v>734</v>
      </c>
      <c r="H249" s="353" t="s">
        <v>994</v>
      </c>
      <c r="I249" s="353" t="s">
        <v>735</v>
      </c>
      <c r="J249" s="353" t="s">
        <v>736</v>
      </c>
      <c r="K249" s="353" t="s">
        <v>737</v>
      </c>
      <c r="L249" s="353" t="s">
        <v>2296</v>
      </c>
      <c r="M249" s="366" t="s">
        <v>4262</v>
      </c>
    </row>
    <row r="250" spans="1:13" outlineLevel="1" x14ac:dyDescent="0.5">
      <c r="A250" s="352" t="s">
        <v>3566</v>
      </c>
      <c r="B250" s="352" t="s">
        <v>411</v>
      </c>
      <c r="C250" s="352" t="s">
        <v>1127</v>
      </c>
      <c r="D250" s="354"/>
      <c r="E250" s="361" t="s">
        <v>1134</v>
      </c>
      <c r="F250" s="353" t="s">
        <v>1134</v>
      </c>
      <c r="G250" s="353" t="s">
        <v>1135</v>
      </c>
      <c r="H250" s="353" t="s">
        <v>1136</v>
      </c>
      <c r="I250" s="353" t="s">
        <v>1137</v>
      </c>
      <c r="J250" s="353" t="s">
        <v>1138</v>
      </c>
      <c r="K250" s="353" t="s">
        <v>1139</v>
      </c>
      <c r="L250" s="353" t="s">
        <v>2953</v>
      </c>
      <c r="M250" s="366" t="s">
        <v>4262</v>
      </c>
    </row>
    <row r="251" spans="1:13" ht="57.35" outlineLevel="1" x14ac:dyDescent="0.5">
      <c r="A251" s="352" t="s">
        <v>3567</v>
      </c>
      <c r="B251" s="352" t="s">
        <v>411</v>
      </c>
      <c r="C251" s="352" t="s">
        <v>1128</v>
      </c>
      <c r="D251" s="354"/>
      <c r="E251" s="361" t="s">
        <v>1140</v>
      </c>
      <c r="F251" s="353" t="s">
        <v>1140</v>
      </c>
      <c r="G251" s="353" t="s">
        <v>2959</v>
      </c>
      <c r="H251" s="353" t="s">
        <v>2960</v>
      </c>
      <c r="I251" s="353" t="s">
        <v>1141</v>
      </c>
      <c r="J251" s="353" t="s">
        <v>1142</v>
      </c>
      <c r="K251" s="353" t="s">
        <v>1143</v>
      </c>
      <c r="L251" s="353" t="s">
        <v>2961</v>
      </c>
      <c r="M251" s="366" t="s">
        <v>4262</v>
      </c>
    </row>
    <row r="252" spans="1:13" ht="28.7" outlineLevel="1" x14ac:dyDescent="0.5">
      <c r="A252" s="352" t="s">
        <v>3568</v>
      </c>
      <c r="B252" s="352" t="s">
        <v>411</v>
      </c>
      <c r="C252" s="352" t="s">
        <v>106</v>
      </c>
      <c r="D252" s="354"/>
      <c r="E252" s="361" t="s">
        <v>3337</v>
      </c>
      <c r="F252" s="353" t="s">
        <v>3337</v>
      </c>
      <c r="G252" s="353" t="s">
        <v>3339</v>
      </c>
      <c r="H252" s="353" t="s">
        <v>3340</v>
      </c>
      <c r="I252" s="353" t="s">
        <v>3341</v>
      </c>
      <c r="J252" s="353" t="s">
        <v>3342</v>
      </c>
      <c r="K252" s="353" t="s">
        <v>3343</v>
      </c>
      <c r="L252" s="353" t="s">
        <v>3338</v>
      </c>
      <c r="M252" s="366" t="s">
        <v>4262</v>
      </c>
    </row>
    <row r="253" spans="1:13" ht="28.7" outlineLevel="1" x14ac:dyDescent="0.5">
      <c r="A253" s="352" t="s">
        <v>3569</v>
      </c>
      <c r="B253" s="352" t="s">
        <v>411</v>
      </c>
      <c r="C253" s="352" t="s">
        <v>107</v>
      </c>
      <c r="D253" s="354"/>
      <c r="E253" s="361" t="s">
        <v>738</v>
      </c>
      <c r="F253" s="353" t="s">
        <v>738</v>
      </c>
      <c r="G253" s="353" t="s">
        <v>996</v>
      </c>
      <c r="H253" s="353" t="s">
        <v>431</v>
      </c>
      <c r="I253" s="353" t="s">
        <v>432</v>
      </c>
      <c r="J253" s="353" t="s">
        <v>433</v>
      </c>
      <c r="K253" s="353" t="s">
        <v>699</v>
      </c>
      <c r="L253" s="353" t="s">
        <v>2297</v>
      </c>
      <c r="M253" s="366" t="s">
        <v>4262</v>
      </c>
    </row>
    <row r="254" spans="1:13" ht="172" outlineLevel="1" x14ac:dyDescent="0.5">
      <c r="A254" s="352" t="s">
        <v>3570</v>
      </c>
      <c r="B254" s="352" t="s">
        <v>411</v>
      </c>
      <c r="C254" s="352" t="s">
        <v>108</v>
      </c>
      <c r="D254" s="354"/>
      <c r="E254" s="361" t="s">
        <v>2764</v>
      </c>
      <c r="F254" s="353" t="s">
        <v>2764</v>
      </c>
      <c r="G254" s="353" t="s">
        <v>2825</v>
      </c>
      <c r="H254" s="353" t="s">
        <v>2826</v>
      </c>
      <c r="I254" s="353" t="s">
        <v>2827</v>
      </c>
      <c r="J254" s="353" t="s">
        <v>2828</v>
      </c>
      <c r="K254" s="353" t="s">
        <v>2829</v>
      </c>
      <c r="L254" s="353" t="s">
        <v>2830</v>
      </c>
      <c r="M254" s="366" t="s">
        <v>4262</v>
      </c>
    </row>
    <row r="255" spans="1:13" ht="114.7" outlineLevel="1" x14ac:dyDescent="0.5">
      <c r="A255" s="353" t="s">
        <v>3571</v>
      </c>
      <c r="B255" s="353" t="s">
        <v>411</v>
      </c>
      <c r="C255" s="353" t="s">
        <v>109</v>
      </c>
      <c r="D255" s="354"/>
      <c r="E255" s="361" t="s">
        <v>3919</v>
      </c>
      <c r="F255" s="353" t="s">
        <v>3919</v>
      </c>
      <c r="G255" s="353" t="s">
        <v>3920</v>
      </c>
      <c r="H255" s="353" t="s">
        <v>3921</v>
      </c>
      <c r="I255" s="353" t="s">
        <v>3922</v>
      </c>
      <c r="J255" s="353" t="s">
        <v>3923</v>
      </c>
      <c r="K255" s="353" t="s">
        <v>3924</v>
      </c>
      <c r="L255" s="353" t="s">
        <v>3918</v>
      </c>
      <c r="M255" s="353" t="s">
        <v>4262</v>
      </c>
    </row>
    <row r="256" spans="1:13" outlineLevel="1" x14ac:dyDescent="0.5">
      <c r="A256" s="352" t="s">
        <v>3572</v>
      </c>
      <c r="B256" s="352" t="s">
        <v>411</v>
      </c>
      <c r="C256" s="352" t="s">
        <v>110</v>
      </c>
      <c r="D256" s="354"/>
      <c r="E256" s="361" t="s">
        <v>934</v>
      </c>
      <c r="F256" s="353" t="s">
        <v>934</v>
      </c>
      <c r="G256" s="353" t="s">
        <v>434</v>
      </c>
      <c r="H256" s="353" t="s">
        <v>437</v>
      </c>
      <c r="I256" s="353" t="s">
        <v>435</v>
      </c>
      <c r="J256" s="353" t="s">
        <v>436</v>
      </c>
      <c r="K256" s="353" t="s">
        <v>700</v>
      </c>
      <c r="L256" s="353" t="s">
        <v>2298</v>
      </c>
      <c r="M256" s="366" t="s">
        <v>4262</v>
      </c>
    </row>
    <row r="257" spans="1:13" ht="57.35" outlineLevel="1" x14ac:dyDescent="0.5">
      <c r="A257" s="352" t="s">
        <v>3573</v>
      </c>
      <c r="B257" s="352" t="s">
        <v>411</v>
      </c>
      <c r="C257" s="352" t="s">
        <v>111</v>
      </c>
      <c r="D257" s="354"/>
      <c r="E257" s="361" t="s">
        <v>584</v>
      </c>
      <c r="F257" s="353" t="s">
        <v>584</v>
      </c>
      <c r="G257" s="353" t="s">
        <v>441</v>
      </c>
      <c r="H257" s="353" t="s">
        <v>438</v>
      </c>
      <c r="I257" s="353" t="s">
        <v>440</v>
      </c>
      <c r="J257" s="353" t="s">
        <v>439</v>
      </c>
      <c r="K257" s="353" t="s">
        <v>701</v>
      </c>
      <c r="L257" s="353" t="s">
        <v>2299</v>
      </c>
      <c r="M257" s="366" t="s">
        <v>4262</v>
      </c>
    </row>
    <row r="258" spans="1:13" ht="57.35" outlineLevel="1" x14ac:dyDescent="0.5">
      <c r="A258" s="352" t="s">
        <v>3590</v>
      </c>
      <c r="B258" s="352" t="s">
        <v>411</v>
      </c>
      <c r="C258" s="352" t="s">
        <v>112</v>
      </c>
      <c r="D258" s="354"/>
      <c r="E258" s="361" t="s">
        <v>2445</v>
      </c>
      <c r="F258" s="353" t="s">
        <v>2445</v>
      </c>
      <c r="G258" s="353" t="s">
        <v>997</v>
      </c>
      <c r="H258" s="353" t="s">
        <v>998</v>
      </c>
      <c r="I258" s="353" t="s">
        <v>442</v>
      </c>
      <c r="J258" s="353" t="s">
        <v>443</v>
      </c>
      <c r="K258" s="353" t="s">
        <v>1470</v>
      </c>
      <c r="L258" s="353" t="s">
        <v>2300</v>
      </c>
      <c r="M258" s="366" t="s">
        <v>4262</v>
      </c>
    </row>
    <row r="259" spans="1:13" ht="57.35" outlineLevel="1" x14ac:dyDescent="0.5">
      <c r="A259" s="352" t="s">
        <v>3575</v>
      </c>
      <c r="B259" s="352" t="s">
        <v>411</v>
      </c>
      <c r="C259" s="352" t="s">
        <v>113</v>
      </c>
      <c r="D259" s="354"/>
      <c r="E259" s="361" t="s">
        <v>444</v>
      </c>
      <c r="F259" s="353" t="s">
        <v>444</v>
      </c>
      <c r="G259" s="353" t="s">
        <v>999</v>
      </c>
      <c r="H259" s="353" t="s">
        <v>1000</v>
      </c>
      <c r="I259" s="353" t="s">
        <v>446</v>
      </c>
      <c r="J259" s="353" t="s">
        <v>445</v>
      </c>
      <c r="K259" s="353" t="s">
        <v>1471</v>
      </c>
      <c r="L259" s="353" t="s">
        <v>2301</v>
      </c>
      <c r="M259" s="366" t="s">
        <v>4262</v>
      </c>
    </row>
    <row r="260" spans="1:13" ht="28.7" outlineLevel="1" x14ac:dyDescent="0.5">
      <c r="A260" s="352" t="s">
        <v>3576</v>
      </c>
      <c r="B260" s="352" t="s">
        <v>411</v>
      </c>
      <c r="C260" s="352" t="s">
        <v>114</v>
      </c>
      <c r="D260" s="354"/>
      <c r="E260" s="361" t="s">
        <v>447</v>
      </c>
      <c r="F260" s="353" t="s">
        <v>447</v>
      </c>
      <c r="G260" s="353" t="s">
        <v>448</v>
      </c>
      <c r="H260" s="353" t="s">
        <v>1001</v>
      </c>
      <c r="I260" s="353" t="s">
        <v>449</v>
      </c>
      <c r="J260" s="353" t="s">
        <v>450</v>
      </c>
      <c r="K260" s="353" t="s">
        <v>702</v>
      </c>
      <c r="L260" s="353" t="s">
        <v>2302</v>
      </c>
      <c r="M260" s="366" t="s">
        <v>4262</v>
      </c>
    </row>
    <row r="261" spans="1:13" ht="28.7" outlineLevel="1" x14ac:dyDescent="0.5">
      <c r="A261" s="352" t="s">
        <v>3577</v>
      </c>
      <c r="B261" s="352" t="s">
        <v>411</v>
      </c>
      <c r="C261" s="352" t="s">
        <v>115</v>
      </c>
      <c r="D261" s="354"/>
      <c r="E261" s="361" t="s">
        <v>452</v>
      </c>
      <c r="F261" s="353" t="s">
        <v>452</v>
      </c>
      <c r="G261" s="353" t="s">
        <v>455</v>
      </c>
      <c r="H261" s="353" t="s">
        <v>451</v>
      </c>
      <c r="I261" s="353" t="s">
        <v>454</v>
      </c>
      <c r="J261" s="353" t="s">
        <v>453</v>
      </c>
      <c r="K261" s="353" t="s">
        <v>703</v>
      </c>
      <c r="L261" s="353" t="s">
        <v>2303</v>
      </c>
      <c r="M261" s="366" t="s">
        <v>4262</v>
      </c>
    </row>
    <row r="262" spans="1:13" ht="28.7" outlineLevel="1" x14ac:dyDescent="0.5">
      <c r="A262" s="352" t="s">
        <v>3578</v>
      </c>
      <c r="B262" s="352" t="s">
        <v>411</v>
      </c>
      <c r="C262" s="352" t="s">
        <v>116</v>
      </c>
      <c r="D262" s="354"/>
      <c r="E262" s="564" t="s">
        <v>457</v>
      </c>
      <c r="F262" s="353" t="s">
        <v>457</v>
      </c>
      <c r="G262" s="353" t="s">
        <v>456</v>
      </c>
      <c r="H262" s="353" t="s">
        <v>460</v>
      </c>
      <c r="I262" s="353" t="s">
        <v>458</v>
      </c>
      <c r="J262" s="353" t="s">
        <v>459</v>
      </c>
      <c r="K262" s="353" t="s">
        <v>704</v>
      </c>
      <c r="L262" s="353" t="s">
        <v>2304</v>
      </c>
      <c r="M262" s="366" t="s">
        <v>4262</v>
      </c>
    </row>
    <row r="263" spans="1:13" ht="43" outlineLevel="1" x14ac:dyDescent="0.5">
      <c r="A263" s="352" t="s">
        <v>3579</v>
      </c>
      <c r="B263" s="352" t="s">
        <v>411</v>
      </c>
      <c r="C263" s="352" t="s">
        <v>117</v>
      </c>
      <c r="D263" s="354"/>
      <c r="E263" s="361" t="s">
        <v>2446</v>
      </c>
      <c r="F263" s="353" t="s">
        <v>2446</v>
      </c>
      <c r="G263" s="353" t="s">
        <v>2447</v>
      </c>
      <c r="H263" s="353" t="s">
        <v>2448</v>
      </c>
      <c r="I263" s="353" t="s">
        <v>2449</v>
      </c>
      <c r="J263" s="353" t="s">
        <v>2450</v>
      </c>
      <c r="K263" s="353" t="s">
        <v>2451</v>
      </c>
      <c r="L263" s="353" t="s">
        <v>2452</v>
      </c>
      <c r="M263" s="366" t="s">
        <v>4262</v>
      </c>
    </row>
    <row r="264" spans="1:13" ht="71.7" outlineLevel="1" x14ac:dyDescent="0.5">
      <c r="A264" s="293" t="s">
        <v>3580</v>
      </c>
      <c r="B264" s="293" t="s">
        <v>411</v>
      </c>
      <c r="C264" s="293" t="s">
        <v>118</v>
      </c>
      <c r="D264" s="354"/>
      <c r="E264" s="361" t="s">
        <v>3848</v>
      </c>
      <c r="F264" s="353" t="s">
        <v>3848</v>
      </c>
      <c r="G264" s="353" t="s">
        <v>3849</v>
      </c>
      <c r="H264" s="353" t="s">
        <v>3850</v>
      </c>
      <c r="I264" s="353" t="s">
        <v>3851</v>
      </c>
      <c r="J264" s="353" t="s">
        <v>3852</v>
      </c>
      <c r="K264" s="353" t="s">
        <v>3853</v>
      </c>
      <c r="L264" s="353" t="s">
        <v>3854</v>
      </c>
      <c r="M264" s="366" t="s">
        <v>4262</v>
      </c>
    </row>
    <row r="265" spans="1:13" ht="43" outlineLevel="1" x14ac:dyDescent="0.5">
      <c r="A265" s="352" t="s">
        <v>3581</v>
      </c>
      <c r="B265" s="352" t="s">
        <v>411</v>
      </c>
      <c r="C265" s="352" t="s">
        <v>119</v>
      </c>
      <c r="D265" s="354"/>
      <c r="E265" s="361" t="s">
        <v>2757</v>
      </c>
      <c r="F265" s="353" t="s">
        <v>2757</v>
      </c>
      <c r="G265" s="353" t="s">
        <v>2831</v>
      </c>
      <c r="H265" s="353" t="s">
        <v>2832</v>
      </c>
      <c r="I265" s="353" t="s">
        <v>2833</v>
      </c>
      <c r="J265" s="353" t="s">
        <v>2834</v>
      </c>
      <c r="K265" s="353" t="s">
        <v>2835</v>
      </c>
      <c r="L265" s="353" t="s">
        <v>2839</v>
      </c>
      <c r="M265" s="366" t="s">
        <v>4262</v>
      </c>
    </row>
    <row r="266" spans="1:13" outlineLevel="1" x14ac:dyDescent="0.5">
      <c r="A266" s="352" t="s">
        <v>3582</v>
      </c>
      <c r="B266" s="352" t="s">
        <v>411</v>
      </c>
      <c r="C266" s="352" t="s">
        <v>461</v>
      </c>
      <c r="D266" s="354"/>
      <c r="E266" s="361" t="s">
        <v>1646</v>
      </c>
      <c r="F266" s="353" t="s">
        <v>1646</v>
      </c>
      <c r="G266" s="353" t="s">
        <v>1647</v>
      </c>
      <c r="H266" s="353" t="s">
        <v>1648</v>
      </c>
      <c r="I266" s="353" t="s">
        <v>1649</v>
      </c>
      <c r="J266" s="353" t="s">
        <v>1650</v>
      </c>
      <c r="K266" s="353" t="s">
        <v>1651</v>
      </c>
      <c r="L266" s="353" t="s">
        <v>2305</v>
      </c>
      <c r="M266" s="366" t="s">
        <v>4262</v>
      </c>
    </row>
    <row r="267" spans="1:13" outlineLevel="1" x14ac:dyDescent="0.5">
      <c r="A267" s="352" t="s">
        <v>3583</v>
      </c>
      <c r="B267" s="352" t="s">
        <v>411</v>
      </c>
      <c r="C267" s="352" t="s">
        <v>462</v>
      </c>
      <c r="D267" s="354"/>
      <c r="E267" s="361" t="s">
        <v>2535</v>
      </c>
      <c r="F267" s="353" t="s">
        <v>2535</v>
      </c>
      <c r="G267" s="353" t="s">
        <v>2536</v>
      </c>
      <c r="H267" s="353" t="s">
        <v>2537</v>
      </c>
      <c r="I267" s="353" t="s">
        <v>2538</v>
      </c>
      <c r="J267" s="353" t="s">
        <v>2539</v>
      </c>
      <c r="K267" s="353" t="s">
        <v>2540</v>
      </c>
      <c r="L267" s="353" t="s">
        <v>2541</v>
      </c>
      <c r="M267" s="366" t="s">
        <v>4262</v>
      </c>
    </row>
    <row r="268" spans="1:13" ht="43" outlineLevel="1" x14ac:dyDescent="0.5">
      <c r="A268" s="352" t="s">
        <v>3584</v>
      </c>
      <c r="B268" s="352" t="s">
        <v>411</v>
      </c>
      <c r="C268" s="352" t="s">
        <v>121</v>
      </c>
      <c r="D268" s="354"/>
      <c r="E268" s="564" t="s">
        <v>2542</v>
      </c>
      <c r="F268" s="353" t="s">
        <v>2542</v>
      </c>
      <c r="G268" s="353" t="s">
        <v>2543</v>
      </c>
      <c r="H268" s="353" t="s">
        <v>2544</v>
      </c>
      <c r="I268" s="353" t="s">
        <v>2545</v>
      </c>
      <c r="J268" s="353" t="s">
        <v>2546</v>
      </c>
      <c r="K268" s="353" t="s">
        <v>2547</v>
      </c>
      <c r="L268" s="353" t="s">
        <v>2548</v>
      </c>
      <c r="M268" s="366" t="s">
        <v>4262</v>
      </c>
    </row>
    <row r="269" spans="1:13" ht="28.7" outlineLevel="1" x14ac:dyDescent="0.5">
      <c r="A269" s="352" t="s">
        <v>3585</v>
      </c>
      <c r="B269" s="352" t="s">
        <v>411</v>
      </c>
      <c r="C269" s="352" t="s">
        <v>122</v>
      </c>
      <c r="D269" s="354"/>
      <c r="E269" s="361" t="s">
        <v>2978</v>
      </c>
      <c r="F269" s="353" t="s">
        <v>2978</v>
      </c>
      <c r="G269" s="353" t="s">
        <v>2979</v>
      </c>
      <c r="H269" s="353" t="s">
        <v>2984</v>
      </c>
      <c r="I269" s="353" t="s">
        <v>2983</v>
      </c>
      <c r="J269" s="353" t="s">
        <v>2982</v>
      </c>
      <c r="K269" s="353" t="s">
        <v>2980</v>
      </c>
      <c r="L269" s="353" t="s">
        <v>2981</v>
      </c>
      <c r="M269" s="366" t="s">
        <v>4262</v>
      </c>
    </row>
    <row r="270" spans="1:13" outlineLevel="1" x14ac:dyDescent="0.5">
      <c r="A270" s="352" t="s">
        <v>3586</v>
      </c>
      <c r="B270" s="352" t="s">
        <v>411</v>
      </c>
      <c r="C270" s="352" t="s">
        <v>123</v>
      </c>
      <c r="D270" s="354"/>
      <c r="E270" s="361" t="s">
        <v>2453</v>
      </c>
      <c r="F270" s="353" t="s">
        <v>2453</v>
      </c>
      <c r="G270" s="353" t="s">
        <v>2454</v>
      </c>
      <c r="H270" s="353" t="s">
        <v>2455</v>
      </c>
      <c r="I270" s="353" t="s">
        <v>2456</v>
      </c>
      <c r="J270" s="353" t="s">
        <v>2457</v>
      </c>
      <c r="K270" s="353" t="s">
        <v>705</v>
      </c>
      <c r="L270" s="353" t="s">
        <v>2458</v>
      </c>
      <c r="M270" s="366" t="s">
        <v>4262</v>
      </c>
    </row>
    <row r="271" spans="1:13" outlineLevel="1" x14ac:dyDescent="0.5">
      <c r="A271" s="352" t="s">
        <v>3587</v>
      </c>
      <c r="B271" s="352" t="s">
        <v>411</v>
      </c>
      <c r="C271" s="352" t="s">
        <v>464</v>
      </c>
      <c r="D271" s="354"/>
      <c r="E271" s="361" t="s">
        <v>463</v>
      </c>
      <c r="F271" s="353" t="s">
        <v>463</v>
      </c>
      <c r="G271" s="353" t="s">
        <v>1002</v>
      </c>
      <c r="H271" s="353" t="s">
        <v>2951</v>
      </c>
      <c r="I271" s="353" t="s">
        <v>471</v>
      </c>
      <c r="J271" s="353" t="s">
        <v>469</v>
      </c>
      <c r="K271" s="353" t="s">
        <v>1472</v>
      </c>
      <c r="L271" s="353" t="s">
        <v>2952</v>
      </c>
      <c r="M271" s="366" t="s">
        <v>4262</v>
      </c>
    </row>
    <row r="272" spans="1:13" outlineLevel="1" x14ac:dyDescent="0.5">
      <c r="A272" s="352" t="s">
        <v>3588</v>
      </c>
      <c r="B272" s="352" t="s">
        <v>411</v>
      </c>
      <c r="C272" s="352" t="s">
        <v>465</v>
      </c>
      <c r="D272" s="354"/>
      <c r="E272" s="361" t="s">
        <v>466</v>
      </c>
      <c r="F272" s="353" t="s">
        <v>466</v>
      </c>
      <c r="G272" s="353" t="s">
        <v>468</v>
      </c>
      <c r="H272" s="353" t="s">
        <v>467</v>
      </c>
      <c r="I272" s="353" t="s">
        <v>472</v>
      </c>
      <c r="J272" s="353" t="s">
        <v>470</v>
      </c>
      <c r="K272" s="353" t="s">
        <v>706</v>
      </c>
      <c r="L272" s="353" t="s">
        <v>2950</v>
      </c>
      <c r="M272" s="366" t="s">
        <v>4262</v>
      </c>
    </row>
    <row r="273" spans="1:13" outlineLevel="1" x14ac:dyDescent="0.5">
      <c r="A273" s="352" t="s">
        <v>3589</v>
      </c>
      <c r="B273" s="352" t="s">
        <v>411</v>
      </c>
      <c r="C273" s="352" t="s">
        <v>473</v>
      </c>
      <c r="D273" s="354"/>
      <c r="E273" s="361" t="s">
        <v>476</v>
      </c>
      <c r="F273" s="353" t="s">
        <v>476</v>
      </c>
      <c r="G273" s="353" t="s">
        <v>1003</v>
      </c>
      <c r="H273" s="353" t="s">
        <v>479</v>
      </c>
      <c r="I273" s="353" t="s">
        <v>477</v>
      </c>
      <c r="J273" s="353" t="s">
        <v>478</v>
      </c>
      <c r="K273" s="353" t="s">
        <v>2948</v>
      </c>
      <c r="L273" s="353" t="s">
        <v>2949</v>
      </c>
      <c r="M273" s="366" t="s">
        <v>4262</v>
      </c>
    </row>
    <row r="274" spans="1:13" outlineLevel="1" x14ac:dyDescent="0.5">
      <c r="A274" s="352" t="s">
        <v>3606</v>
      </c>
      <c r="B274" s="352" t="s">
        <v>411</v>
      </c>
      <c r="C274" s="352" t="s">
        <v>474</v>
      </c>
      <c r="D274" s="354"/>
      <c r="E274" s="361" t="s">
        <v>2459</v>
      </c>
      <c r="F274" s="353" t="s">
        <v>2459</v>
      </c>
      <c r="G274" s="353" t="s">
        <v>2460</v>
      </c>
      <c r="H274" s="353" t="s">
        <v>2461</v>
      </c>
      <c r="I274" s="353" t="s">
        <v>2462</v>
      </c>
      <c r="J274" s="353" t="s">
        <v>2463</v>
      </c>
      <c r="K274" s="353" t="s">
        <v>2464</v>
      </c>
      <c r="L274" s="353" t="s">
        <v>2465</v>
      </c>
      <c r="M274" s="366" t="s">
        <v>4262</v>
      </c>
    </row>
    <row r="275" spans="1:13" outlineLevel="1" x14ac:dyDescent="0.5">
      <c r="A275" s="352" t="s">
        <v>3591</v>
      </c>
      <c r="B275" s="352" t="s">
        <v>411</v>
      </c>
      <c r="C275" s="352" t="s">
        <v>475</v>
      </c>
      <c r="D275" s="354"/>
      <c r="E275" s="361" t="s">
        <v>2467</v>
      </c>
      <c r="F275" s="353" t="s">
        <v>2467</v>
      </c>
      <c r="G275" s="353" t="s">
        <v>2468</v>
      </c>
      <c r="H275" s="353" t="s">
        <v>2469</v>
      </c>
      <c r="I275" s="353" t="s">
        <v>2946</v>
      </c>
      <c r="J275" s="353" t="s">
        <v>2470</v>
      </c>
      <c r="K275" s="353" t="s">
        <v>2947</v>
      </c>
      <c r="L275" s="353" t="s">
        <v>2466</v>
      </c>
      <c r="M275" s="366" t="s">
        <v>4262</v>
      </c>
    </row>
    <row r="276" spans="1:13" ht="114.7" outlineLevel="1" x14ac:dyDescent="0.5">
      <c r="A276" s="352" t="s">
        <v>3592</v>
      </c>
      <c r="B276" s="352" t="s">
        <v>411</v>
      </c>
      <c r="C276" s="352" t="s">
        <v>124</v>
      </c>
      <c r="D276" s="354"/>
      <c r="E276" s="361" t="s">
        <v>2549</v>
      </c>
      <c r="F276" s="353" t="s">
        <v>2549</v>
      </c>
      <c r="G276" s="353" t="s">
        <v>2550</v>
      </c>
      <c r="H276" s="353" t="s">
        <v>2551</v>
      </c>
      <c r="I276" s="353" t="s">
        <v>2552</v>
      </c>
      <c r="J276" s="353" t="s">
        <v>2553</v>
      </c>
      <c r="K276" s="353" t="s">
        <v>2554</v>
      </c>
      <c r="L276" s="353" t="s">
        <v>2555</v>
      </c>
      <c r="M276" s="366" t="s">
        <v>4262</v>
      </c>
    </row>
    <row r="277" spans="1:13" ht="100.35" outlineLevel="1" x14ac:dyDescent="0.5">
      <c r="A277" s="352" t="s">
        <v>3593</v>
      </c>
      <c r="B277" s="352" t="s">
        <v>411</v>
      </c>
      <c r="C277" s="352" t="s">
        <v>125</v>
      </c>
      <c r="D277" s="354"/>
      <c r="E277" s="361" t="s">
        <v>2556</v>
      </c>
      <c r="F277" s="353" t="s">
        <v>2556</v>
      </c>
      <c r="G277" s="353" t="s">
        <v>2557</v>
      </c>
      <c r="H277" s="353" t="s">
        <v>2558</v>
      </c>
      <c r="I277" s="353" t="s">
        <v>2559</v>
      </c>
      <c r="J277" s="353" t="s">
        <v>2560</v>
      </c>
      <c r="K277" s="353" t="s">
        <v>2561</v>
      </c>
      <c r="L277" s="353" t="s">
        <v>2562</v>
      </c>
      <c r="M277" s="366" t="s">
        <v>4262</v>
      </c>
    </row>
    <row r="278" spans="1:13" ht="28.7" outlineLevel="1" x14ac:dyDescent="0.5">
      <c r="A278" s="352" t="s">
        <v>3594</v>
      </c>
      <c r="B278" s="352" t="s">
        <v>411</v>
      </c>
      <c r="C278" s="352" t="s">
        <v>126</v>
      </c>
      <c r="D278" s="354"/>
      <c r="E278" s="361" t="s">
        <v>480</v>
      </c>
      <c r="F278" s="353" t="s">
        <v>480</v>
      </c>
      <c r="G278" s="353" t="s">
        <v>484</v>
      </c>
      <c r="H278" s="353" t="s">
        <v>481</v>
      </c>
      <c r="I278" s="353" t="s">
        <v>483</v>
      </c>
      <c r="J278" s="353" t="s">
        <v>482</v>
      </c>
      <c r="K278" s="353" t="s">
        <v>1473</v>
      </c>
      <c r="L278" s="353" t="s">
        <v>2306</v>
      </c>
      <c r="M278" s="366" t="s">
        <v>4262</v>
      </c>
    </row>
    <row r="279" spans="1:13" outlineLevel="1" x14ac:dyDescent="0.5">
      <c r="A279" s="352" t="s">
        <v>3595</v>
      </c>
      <c r="B279" s="352" t="s">
        <v>411</v>
      </c>
      <c r="C279" s="352" t="s">
        <v>127</v>
      </c>
      <c r="D279" s="354"/>
      <c r="E279" s="361" t="s">
        <v>485</v>
      </c>
      <c r="F279" s="353" t="s">
        <v>485</v>
      </c>
      <c r="G279" s="353" t="s">
        <v>1474</v>
      </c>
      <c r="H279" s="353" t="s">
        <v>491</v>
      </c>
      <c r="I279" s="353" t="s">
        <v>1475</v>
      </c>
      <c r="J279" s="353" t="s">
        <v>1476</v>
      </c>
      <c r="K279" s="353" t="s">
        <v>1477</v>
      </c>
      <c r="L279" s="353" t="s">
        <v>2307</v>
      </c>
      <c r="M279" s="366" t="s">
        <v>4262</v>
      </c>
    </row>
    <row r="280" spans="1:13" outlineLevel="1" x14ac:dyDescent="0.5">
      <c r="A280" s="352" t="s">
        <v>3596</v>
      </c>
      <c r="B280" s="352" t="s">
        <v>411</v>
      </c>
      <c r="C280" s="352" t="s">
        <v>128</v>
      </c>
      <c r="D280" s="354"/>
      <c r="E280" s="361" t="s">
        <v>2844</v>
      </c>
      <c r="F280" s="353" t="s">
        <v>2844</v>
      </c>
      <c r="G280" s="353" t="s">
        <v>2845</v>
      </c>
      <c r="H280" s="353" t="s">
        <v>2847</v>
      </c>
      <c r="I280" s="353" t="s">
        <v>2844</v>
      </c>
      <c r="J280" s="353" t="s">
        <v>2852</v>
      </c>
      <c r="K280" s="353" t="s">
        <v>2854</v>
      </c>
      <c r="L280" s="353" t="s">
        <v>3184</v>
      </c>
      <c r="M280" s="366" t="s">
        <v>4262</v>
      </c>
    </row>
    <row r="281" spans="1:13" outlineLevel="1" x14ac:dyDescent="0.5">
      <c r="A281" s="352" t="s">
        <v>3597</v>
      </c>
      <c r="B281" s="352" t="s">
        <v>411</v>
      </c>
      <c r="C281" s="352" t="s">
        <v>129</v>
      </c>
      <c r="D281" s="354"/>
      <c r="E281" s="361" t="s">
        <v>2840</v>
      </c>
      <c r="F281" s="353" t="s">
        <v>2840</v>
      </c>
      <c r="G281" s="353" t="s">
        <v>2840</v>
      </c>
      <c r="H281" s="353" t="s">
        <v>2840</v>
      </c>
      <c r="I281" s="353" t="s">
        <v>2840</v>
      </c>
      <c r="J281" s="353" t="s">
        <v>2840</v>
      </c>
      <c r="K281" s="353" t="s">
        <v>2840</v>
      </c>
      <c r="L281" s="353" t="s">
        <v>3185</v>
      </c>
      <c r="M281" s="366" t="s">
        <v>4262</v>
      </c>
    </row>
    <row r="282" spans="1:13" outlineLevel="1" x14ac:dyDescent="0.5">
      <c r="A282" s="352" t="s">
        <v>3598</v>
      </c>
      <c r="B282" s="352" t="s">
        <v>411</v>
      </c>
      <c r="C282" s="352" t="s">
        <v>130</v>
      </c>
      <c r="D282" s="354"/>
      <c r="E282" s="361" t="s">
        <v>2841</v>
      </c>
      <c r="F282" s="353" t="s">
        <v>2841</v>
      </c>
      <c r="G282" s="353" t="s">
        <v>2841</v>
      </c>
      <c r="H282" s="353" t="s">
        <v>2841</v>
      </c>
      <c r="I282" s="353" t="s">
        <v>2841</v>
      </c>
      <c r="J282" s="353" t="s">
        <v>2841</v>
      </c>
      <c r="K282" s="353" t="s">
        <v>2841</v>
      </c>
      <c r="L282" s="353" t="s">
        <v>3186</v>
      </c>
      <c r="M282" s="366" t="s">
        <v>4262</v>
      </c>
    </row>
    <row r="283" spans="1:13" outlineLevel="1" x14ac:dyDescent="0.5">
      <c r="A283" s="352" t="s">
        <v>3599</v>
      </c>
      <c r="B283" s="352" t="s">
        <v>411</v>
      </c>
      <c r="C283" s="352" t="s">
        <v>1103</v>
      </c>
      <c r="D283" s="354"/>
      <c r="E283" s="361" t="s">
        <v>2842</v>
      </c>
      <c r="F283" s="353" t="s">
        <v>2842</v>
      </c>
      <c r="G283" s="353" t="s">
        <v>2846</v>
      </c>
      <c r="H283" s="353" t="s">
        <v>2848</v>
      </c>
      <c r="I283" s="353" t="s">
        <v>2850</v>
      </c>
      <c r="J283" s="353" t="s">
        <v>2853</v>
      </c>
      <c r="K283" s="353" t="s">
        <v>2855</v>
      </c>
      <c r="L283" s="353" t="s">
        <v>3187</v>
      </c>
      <c r="M283" s="366" t="s">
        <v>4262</v>
      </c>
    </row>
    <row r="284" spans="1:13" outlineLevel="1" x14ac:dyDescent="0.5">
      <c r="A284" s="352" t="s">
        <v>3600</v>
      </c>
      <c r="B284" s="352" t="s">
        <v>411</v>
      </c>
      <c r="C284" s="352" t="s">
        <v>1652</v>
      </c>
      <c r="D284" s="354"/>
      <c r="E284" s="361" t="s">
        <v>2843</v>
      </c>
      <c r="F284" s="353" t="s">
        <v>2843</v>
      </c>
      <c r="G284" s="353" t="s">
        <v>2843</v>
      </c>
      <c r="H284" s="353" t="s">
        <v>2849</v>
      </c>
      <c r="I284" s="353" t="s">
        <v>2851</v>
      </c>
      <c r="J284" s="353" t="s">
        <v>2849</v>
      </c>
      <c r="K284" s="353" t="s">
        <v>2856</v>
      </c>
      <c r="L284" s="353" t="s">
        <v>3188</v>
      </c>
      <c r="M284" s="366" t="s">
        <v>4262</v>
      </c>
    </row>
    <row r="285" spans="1:13" ht="43" outlineLevel="1" x14ac:dyDescent="0.5">
      <c r="A285" s="352" t="s">
        <v>3601</v>
      </c>
      <c r="B285" s="352" t="s">
        <v>411</v>
      </c>
      <c r="C285" s="352" t="s">
        <v>131</v>
      </c>
      <c r="D285" s="354"/>
      <c r="E285" s="361" t="s">
        <v>4117</v>
      </c>
      <c r="F285" s="353" t="s">
        <v>4117</v>
      </c>
      <c r="G285" s="353" t="s">
        <v>4118</v>
      </c>
      <c r="H285" s="353" t="s">
        <v>4119</v>
      </c>
      <c r="I285" s="353" t="s">
        <v>4120</v>
      </c>
      <c r="J285" s="353" t="s">
        <v>4121</v>
      </c>
      <c r="K285" s="353" t="s">
        <v>707</v>
      </c>
      <c r="L285" s="353" t="s">
        <v>4122</v>
      </c>
      <c r="M285" s="366" t="s">
        <v>4262</v>
      </c>
    </row>
    <row r="286" spans="1:13" outlineLevel="1" x14ac:dyDescent="0.5">
      <c r="A286" s="352" t="s">
        <v>3602</v>
      </c>
      <c r="B286" s="352" t="s">
        <v>411</v>
      </c>
      <c r="C286" s="352" t="s">
        <v>132</v>
      </c>
      <c r="D286" s="354"/>
      <c r="E286" s="361" t="s">
        <v>486</v>
      </c>
      <c r="F286" s="353" t="s">
        <v>486</v>
      </c>
      <c r="G286" s="353" t="s">
        <v>488</v>
      </c>
      <c r="H286" s="353" t="s">
        <v>492</v>
      </c>
      <c r="I286" s="353" t="s">
        <v>489</v>
      </c>
      <c r="J286" s="353" t="s">
        <v>490</v>
      </c>
      <c r="K286" s="353" t="s">
        <v>708</v>
      </c>
      <c r="L286" s="353" t="s">
        <v>2308</v>
      </c>
      <c r="M286" s="366" t="s">
        <v>4262</v>
      </c>
    </row>
    <row r="287" spans="1:13" outlineLevel="1" x14ac:dyDescent="0.5">
      <c r="A287" s="352" t="s">
        <v>3603</v>
      </c>
      <c r="B287" s="352" t="s">
        <v>411</v>
      </c>
      <c r="C287" s="352" t="s">
        <v>133</v>
      </c>
      <c r="D287" s="354"/>
      <c r="E287" s="361" t="s">
        <v>487</v>
      </c>
      <c r="F287" s="353" t="s">
        <v>487</v>
      </c>
      <c r="G287" s="353" t="s">
        <v>1478</v>
      </c>
      <c r="H287" s="353" t="s">
        <v>1479</v>
      </c>
      <c r="I287" s="353" t="s">
        <v>1480</v>
      </c>
      <c r="J287" s="353" t="s">
        <v>1481</v>
      </c>
      <c r="K287" s="353" t="s">
        <v>1482</v>
      </c>
      <c r="L287" s="353" t="s">
        <v>2309</v>
      </c>
      <c r="M287" s="366" t="s">
        <v>4262</v>
      </c>
    </row>
    <row r="288" spans="1:13" outlineLevel="1" x14ac:dyDescent="0.5">
      <c r="A288" s="352" t="s">
        <v>3604</v>
      </c>
      <c r="B288" s="352" t="s">
        <v>411</v>
      </c>
      <c r="C288" s="352" t="s">
        <v>314</v>
      </c>
      <c r="D288" s="354"/>
      <c r="E288" s="361" t="s">
        <v>493</v>
      </c>
      <c r="F288" s="353" t="s">
        <v>493</v>
      </c>
      <c r="G288" s="353" t="b">
        <v>0</v>
      </c>
      <c r="H288" s="353" t="s">
        <v>379</v>
      </c>
      <c r="I288" s="353" t="s">
        <v>493</v>
      </c>
      <c r="J288" s="353" t="s">
        <v>493</v>
      </c>
      <c r="K288" s="353" t="s">
        <v>676</v>
      </c>
      <c r="L288" s="353" t="s">
        <v>2218</v>
      </c>
      <c r="M288" s="366" t="s">
        <v>4262</v>
      </c>
    </row>
    <row r="289" spans="1:13" outlineLevel="1" x14ac:dyDescent="0.5">
      <c r="A289" s="352" t="s">
        <v>3605</v>
      </c>
      <c r="B289" s="352" t="s">
        <v>411</v>
      </c>
      <c r="C289" s="358">
        <v>40</v>
      </c>
      <c r="D289" s="354"/>
      <c r="E289" s="361" t="s">
        <v>499</v>
      </c>
      <c r="F289" s="353" t="s">
        <v>499</v>
      </c>
      <c r="G289" s="353" t="s">
        <v>519</v>
      </c>
      <c r="H289" s="353" t="s">
        <v>514</v>
      </c>
      <c r="I289" s="353" t="s">
        <v>504</v>
      </c>
      <c r="J289" s="353" t="s">
        <v>509</v>
      </c>
      <c r="K289" s="353" t="s">
        <v>709</v>
      </c>
      <c r="L289" s="353" t="s">
        <v>2310</v>
      </c>
      <c r="M289" s="366" t="s">
        <v>4262</v>
      </c>
    </row>
    <row r="290" spans="1:13" outlineLevel="1" x14ac:dyDescent="0.5">
      <c r="A290" s="352" t="s">
        <v>3622</v>
      </c>
      <c r="B290" s="352" t="s">
        <v>411</v>
      </c>
      <c r="C290" s="352" t="s">
        <v>568</v>
      </c>
      <c r="D290" s="354"/>
      <c r="E290" s="361" t="s">
        <v>495</v>
      </c>
      <c r="F290" s="353" t="s">
        <v>495</v>
      </c>
      <c r="G290" s="353" t="s">
        <v>515</v>
      </c>
      <c r="H290" s="353" t="s">
        <v>510</v>
      </c>
      <c r="I290" s="353" t="s">
        <v>500</v>
      </c>
      <c r="J290" s="353" t="s">
        <v>505</v>
      </c>
      <c r="K290" s="353" t="s">
        <v>710</v>
      </c>
      <c r="L290" s="353" t="s">
        <v>2311</v>
      </c>
      <c r="M290" s="366" t="s">
        <v>4262</v>
      </c>
    </row>
    <row r="291" spans="1:13" outlineLevel="1" x14ac:dyDescent="0.5">
      <c r="A291" s="352" t="s">
        <v>3607</v>
      </c>
      <c r="B291" s="352" t="s">
        <v>411</v>
      </c>
      <c r="C291" s="352" t="s">
        <v>569</v>
      </c>
      <c r="D291" s="354"/>
      <c r="E291" s="361" t="s">
        <v>496</v>
      </c>
      <c r="F291" s="353" t="s">
        <v>496</v>
      </c>
      <c r="G291" s="353" t="s">
        <v>516</v>
      </c>
      <c r="H291" s="353" t="s">
        <v>511</v>
      </c>
      <c r="I291" s="353" t="s">
        <v>501</v>
      </c>
      <c r="J291" s="353" t="s">
        <v>506</v>
      </c>
      <c r="K291" s="353" t="s">
        <v>711</v>
      </c>
      <c r="L291" s="353" t="s">
        <v>2312</v>
      </c>
      <c r="M291" s="366" t="s">
        <v>4262</v>
      </c>
    </row>
    <row r="292" spans="1:13" outlineLevel="1" x14ac:dyDescent="0.5">
      <c r="A292" s="352" t="s">
        <v>3608</v>
      </c>
      <c r="B292" s="352" t="s">
        <v>411</v>
      </c>
      <c r="C292" s="352" t="s">
        <v>570</v>
      </c>
      <c r="D292" s="354"/>
      <c r="E292" s="361" t="s">
        <v>497</v>
      </c>
      <c r="F292" s="353" t="s">
        <v>497</v>
      </c>
      <c r="G292" s="353" t="s">
        <v>517</v>
      </c>
      <c r="H292" s="353" t="s">
        <v>512</v>
      </c>
      <c r="I292" s="353" t="s">
        <v>502</v>
      </c>
      <c r="J292" s="353" t="s">
        <v>507</v>
      </c>
      <c r="K292" s="353" t="s">
        <v>712</v>
      </c>
      <c r="L292" s="357" t="s">
        <v>2945</v>
      </c>
      <c r="M292" s="366" t="s">
        <v>4262</v>
      </c>
    </row>
    <row r="293" spans="1:13" outlineLevel="1" x14ac:dyDescent="0.5">
      <c r="A293" s="352" t="s">
        <v>3609</v>
      </c>
      <c r="B293" s="352" t="s">
        <v>411</v>
      </c>
      <c r="C293" s="352" t="s">
        <v>494</v>
      </c>
      <c r="D293" s="354"/>
      <c r="E293" s="361" t="s">
        <v>498</v>
      </c>
      <c r="F293" s="353" t="s">
        <v>498</v>
      </c>
      <c r="G293" s="353" t="s">
        <v>518</v>
      </c>
      <c r="H293" s="353" t="s">
        <v>513</v>
      </c>
      <c r="I293" s="353" t="s">
        <v>503</v>
      </c>
      <c r="J293" s="353" t="s">
        <v>508</v>
      </c>
      <c r="K293" s="353" t="s">
        <v>713</v>
      </c>
      <c r="L293" s="353" t="s">
        <v>2313</v>
      </c>
      <c r="M293" s="366" t="s">
        <v>4262</v>
      </c>
    </row>
    <row r="294" spans="1:13" outlineLevel="1" x14ac:dyDescent="0.5">
      <c r="A294" s="352" t="s">
        <v>3610</v>
      </c>
      <c r="B294" s="352" t="s">
        <v>411</v>
      </c>
      <c r="C294" s="352" t="s">
        <v>524</v>
      </c>
      <c r="D294" s="354"/>
      <c r="E294" s="361" t="s">
        <v>520</v>
      </c>
      <c r="F294" s="357" t="s">
        <v>520</v>
      </c>
      <c r="G294" s="357" t="s">
        <v>2940</v>
      </c>
      <c r="H294" s="357" t="s">
        <v>2941</v>
      </c>
      <c r="I294" s="357" t="s">
        <v>2942</v>
      </c>
      <c r="J294" s="357" t="s">
        <v>2943</v>
      </c>
      <c r="K294" s="357" t="s">
        <v>2944</v>
      </c>
      <c r="L294" s="353" t="s">
        <v>2314</v>
      </c>
      <c r="M294" s="366" t="s">
        <v>4262</v>
      </c>
    </row>
    <row r="295" spans="1:13" outlineLevel="1" x14ac:dyDescent="0.5">
      <c r="A295" s="352" t="s">
        <v>3611</v>
      </c>
      <c r="B295" s="352" t="s">
        <v>411</v>
      </c>
      <c r="C295" s="352" t="s">
        <v>525</v>
      </c>
      <c r="D295" s="354"/>
      <c r="E295" s="361" t="s">
        <v>521</v>
      </c>
      <c r="F295" s="353" t="s">
        <v>521</v>
      </c>
      <c r="G295" s="353" t="s">
        <v>528</v>
      </c>
      <c r="H295" s="353" t="s">
        <v>530</v>
      </c>
      <c r="I295" s="353" t="s">
        <v>533</v>
      </c>
      <c r="J295" s="353" t="s">
        <v>536</v>
      </c>
      <c r="K295" s="353" t="s">
        <v>714</v>
      </c>
      <c r="L295" s="353" t="s">
        <v>2315</v>
      </c>
      <c r="M295" s="366" t="s">
        <v>4262</v>
      </c>
    </row>
    <row r="296" spans="1:13" outlineLevel="1" x14ac:dyDescent="0.5">
      <c r="A296" s="352" t="s">
        <v>3612</v>
      </c>
      <c r="B296" s="352" t="s">
        <v>411</v>
      </c>
      <c r="C296" s="352" t="s">
        <v>526</v>
      </c>
      <c r="D296" s="354"/>
      <c r="E296" s="361" t="s">
        <v>522</v>
      </c>
      <c r="F296" s="353" t="s">
        <v>522</v>
      </c>
      <c r="G296" s="353" t="s">
        <v>1004</v>
      </c>
      <c r="H296" s="353" t="s">
        <v>531</v>
      </c>
      <c r="I296" s="353" t="s">
        <v>534</v>
      </c>
      <c r="J296" s="353" t="s">
        <v>537</v>
      </c>
      <c r="K296" s="353" t="s">
        <v>715</v>
      </c>
      <c r="L296" s="353" t="s">
        <v>2316</v>
      </c>
      <c r="M296" s="366" t="s">
        <v>4262</v>
      </c>
    </row>
    <row r="297" spans="1:13" outlineLevel="1" x14ac:dyDescent="0.5">
      <c r="A297" s="352" t="s">
        <v>3613</v>
      </c>
      <c r="B297" s="352" t="s">
        <v>411</v>
      </c>
      <c r="C297" s="352" t="s">
        <v>527</v>
      </c>
      <c r="D297" s="354"/>
      <c r="E297" s="361" t="s">
        <v>523</v>
      </c>
      <c r="F297" s="353" t="s">
        <v>523</v>
      </c>
      <c r="G297" s="353" t="s">
        <v>529</v>
      </c>
      <c r="H297" s="353" t="s">
        <v>532</v>
      </c>
      <c r="I297" s="353" t="s">
        <v>535</v>
      </c>
      <c r="J297" s="353" t="s">
        <v>538</v>
      </c>
      <c r="K297" s="353" t="s">
        <v>716</v>
      </c>
      <c r="L297" s="353" t="s">
        <v>2317</v>
      </c>
      <c r="M297" s="366" t="s">
        <v>4262</v>
      </c>
    </row>
    <row r="298" spans="1:13" ht="28.7" outlineLevel="1" x14ac:dyDescent="0.5">
      <c r="A298" s="352" t="s">
        <v>3614</v>
      </c>
      <c r="B298" s="352" t="s">
        <v>411</v>
      </c>
      <c r="C298" s="352" t="s">
        <v>540</v>
      </c>
      <c r="D298" s="354"/>
      <c r="E298" s="361" t="s">
        <v>539</v>
      </c>
      <c r="F298" s="353" t="s">
        <v>539</v>
      </c>
      <c r="G298" s="353" t="s">
        <v>545</v>
      </c>
      <c r="H298" s="353" t="s">
        <v>544</v>
      </c>
      <c r="I298" s="353" t="s">
        <v>543</v>
      </c>
      <c r="J298" s="353" t="s">
        <v>542</v>
      </c>
      <c r="K298" s="353" t="s">
        <v>717</v>
      </c>
      <c r="L298" s="353" t="s">
        <v>2318</v>
      </c>
      <c r="M298" s="366" t="s">
        <v>4262</v>
      </c>
    </row>
    <row r="299" spans="1:13" outlineLevel="1" x14ac:dyDescent="0.5">
      <c r="A299" s="352" t="s">
        <v>3615</v>
      </c>
      <c r="B299" s="352" t="s">
        <v>411</v>
      </c>
      <c r="C299" s="352" t="s">
        <v>541</v>
      </c>
      <c r="D299" s="354"/>
      <c r="E299" s="361" t="s">
        <v>585</v>
      </c>
      <c r="F299" s="353" t="s">
        <v>585</v>
      </c>
      <c r="G299" s="357" t="s">
        <v>2935</v>
      </c>
      <c r="H299" s="357" t="s">
        <v>2936</v>
      </c>
      <c r="I299" s="357" t="s">
        <v>2937</v>
      </c>
      <c r="J299" s="357" t="s">
        <v>2938</v>
      </c>
      <c r="K299" s="357" t="s">
        <v>2939</v>
      </c>
      <c r="L299" s="353" t="s">
        <v>2319</v>
      </c>
      <c r="M299" s="366" t="s">
        <v>4262</v>
      </c>
    </row>
    <row r="300" spans="1:13" outlineLevel="1" x14ac:dyDescent="0.5">
      <c r="A300" s="352" t="s">
        <v>3616</v>
      </c>
      <c r="B300" s="352" t="s">
        <v>411</v>
      </c>
      <c r="C300" s="352">
        <v>43</v>
      </c>
      <c r="D300" s="354"/>
      <c r="E300" s="361" t="s">
        <v>1519</v>
      </c>
      <c r="F300" s="353" t="s">
        <v>1519</v>
      </c>
      <c r="G300" s="353" t="s">
        <v>1520</v>
      </c>
      <c r="H300" s="353" t="s">
        <v>1521</v>
      </c>
      <c r="I300" s="353" t="s">
        <v>1522</v>
      </c>
      <c r="J300" s="353" t="s">
        <v>1523</v>
      </c>
      <c r="K300" s="353" t="s">
        <v>1524</v>
      </c>
      <c r="L300" s="353" t="s">
        <v>2320</v>
      </c>
      <c r="M300" s="366" t="s">
        <v>4262</v>
      </c>
    </row>
    <row r="301" spans="1:13" outlineLevel="1" x14ac:dyDescent="0.5">
      <c r="A301" s="352" t="s">
        <v>3617</v>
      </c>
      <c r="B301" s="352" t="s">
        <v>411</v>
      </c>
      <c r="C301" s="352">
        <v>44</v>
      </c>
      <c r="D301" s="354"/>
      <c r="E301" s="361" t="s">
        <v>870</v>
      </c>
      <c r="F301" s="353" t="s">
        <v>870</v>
      </c>
      <c r="G301" s="353" t="s">
        <v>871</v>
      </c>
      <c r="H301" s="353" t="s">
        <v>873</v>
      </c>
      <c r="I301" s="353" t="s">
        <v>872</v>
      </c>
      <c r="J301" s="353" t="s">
        <v>874</v>
      </c>
      <c r="K301" s="353" t="s">
        <v>875</v>
      </c>
      <c r="L301" s="353" t="s">
        <v>2321</v>
      </c>
      <c r="M301" s="366" t="s">
        <v>4262</v>
      </c>
    </row>
    <row r="302" spans="1:13" ht="43" outlineLevel="1" x14ac:dyDescent="0.5">
      <c r="A302" s="352" t="s">
        <v>3618</v>
      </c>
      <c r="B302" s="352" t="s">
        <v>411</v>
      </c>
      <c r="C302" s="352" t="s">
        <v>412</v>
      </c>
      <c r="D302" s="354"/>
      <c r="E302" s="361" t="s">
        <v>586</v>
      </c>
      <c r="F302" s="353" t="s">
        <v>586</v>
      </c>
      <c r="G302" s="353" t="s">
        <v>550</v>
      </c>
      <c r="H302" s="353" t="s">
        <v>1005</v>
      </c>
      <c r="I302" s="353" t="s">
        <v>558</v>
      </c>
      <c r="J302" s="353" t="s">
        <v>563</v>
      </c>
      <c r="K302" s="353" t="s">
        <v>718</v>
      </c>
      <c r="L302" s="353" t="s">
        <v>2322</v>
      </c>
      <c r="M302" s="366" t="s">
        <v>4262</v>
      </c>
    </row>
    <row r="303" spans="1:13" ht="43" outlineLevel="1" x14ac:dyDescent="0.5">
      <c r="A303" s="352" t="s">
        <v>3619</v>
      </c>
      <c r="B303" s="352" t="s">
        <v>411</v>
      </c>
      <c r="C303" s="352" t="s">
        <v>413</v>
      </c>
      <c r="D303" s="359"/>
      <c r="E303" s="361" t="s">
        <v>1006</v>
      </c>
      <c r="F303" s="353" t="s">
        <v>1006</v>
      </c>
      <c r="G303" s="353" t="s">
        <v>1007</v>
      </c>
      <c r="H303" s="353" t="s">
        <v>739</v>
      </c>
      <c r="I303" s="353" t="s">
        <v>740</v>
      </c>
      <c r="J303" s="353" t="s">
        <v>741</v>
      </c>
      <c r="K303" s="353" t="s">
        <v>742</v>
      </c>
      <c r="L303" s="353" t="s">
        <v>2323</v>
      </c>
      <c r="M303" s="366" t="s">
        <v>4262</v>
      </c>
    </row>
    <row r="304" spans="1:13" outlineLevel="1" x14ac:dyDescent="0.5">
      <c r="A304" s="352" t="s">
        <v>3620</v>
      </c>
      <c r="B304" s="352" t="s">
        <v>411</v>
      </c>
      <c r="C304" s="352" t="s">
        <v>414</v>
      </c>
      <c r="D304" s="354"/>
      <c r="E304" s="361" t="s">
        <v>546</v>
      </c>
      <c r="F304" s="353" t="s">
        <v>546</v>
      </c>
      <c r="G304" s="353" t="s">
        <v>551</v>
      </c>
      <c r="H304" s="353" t="s">
        <v>554</v>
      </c>
      <c r="I304" s="353" t="s">
        <v>559</v>
      </c>
      <c r="J304" s="353" t="s">
        <v>564</v>
      </c>
      <c r="K304" s="353" t="s">
        <v>719</v>
      </c>
      <c r="L304" s="353" t="s">
        <v>2324</v>
      </c>
      <c r="M304" s="366" t="s">
        <v>4262</v>
      </c>
    </row>
    <row r="305" spans="1:13" outlineLevel="1" x14ac:dyDescent="0.5">
      <c r="A305" s="352" t="s">
        <v>3621</v>
      </c>
      <c r="B305" s="352" t="s">
        <v>411</v>
      </c>
      <c r="C305" s="352" t="s">
        <v>415</v>
      </c>
      <c r="D305" s="354"/>
      <c r="E305" s="361" t="s">
        <v>547</v>
      </c>
      <c r="F305" s="353" t="s">
        <v>547</v>
      </c>
      <c r="G305" s="353" t="s">
        <v>552</v>
      </c>
      <c r="H305" s="353" t="s">
        <v>555</v>
      </c>
      <c r="I305" s="353" t="s">
        <v>560</v>
      </c>
      <c r="J305" s="353" t="s">
        <v>565</v>
      </c>
      <c r="K305" s="353" t="s">
        <v>720</v>
      </c>
      <c r="L305" s="353" t="s">
        <v>2325</v>
      </c>
      <c r="M305" s="366" t="s">
        <v>4262</v>
      </c>
    </row>
    <row r="306" spans="1:13" outlineLevel="1" x14ac:dyDescent="0.5">
      <c r="A306" s="352" t="s">
        <v>3638</v>
      </c>
      <c r="B306" s="352" t="s">
        <v>411</v>
      </c>
      <c r="C306" s="352" t="s">
        <v>416</v>
      </c>
      <c r="D306" s="354"/>
      <c r="E306" s="361" t="s">
        <v>548</v>
      </c>
      <c r="F306" s="353" t="s">
        <v>548</v>
      </c>
      <c r="G306" s="353" t="s">
        <v>553</v>
      </c>
      <c r="H306" s="353" t="s">
        <v>556</v>
      </c>
      <c r="I306" s="353" t="s">
        <v>561</v>
      </c>
      <c r="J306" s="353" t="s">
        <v>566</v>
      </c>
      <c r="K306" s="353" t="s">
        <v>721</v>
      </c>
      <c r="L306" s="353" t="s">
        <v>2326</v>
      </c>
      <c r="M306" s="366" t="s">
        <v>4262</v>
      </c>
    </row>
    <row r="307" spans="1:13" outlineLevel="1" x14ac:dyDescent="0.5">
      <c r="A307" s="352" t="s">
        <v>3623</v>
      </c>
      <c r="B307" s="352" t="s">
        <v>411</v>
      </c>
      <c r="C307" s="352" t="s">
        <v>417</v>
      </c>
      <c r="D307" s="354"/>
      <c r="E307" s="361" t="s">
        <v>549</v>
      </c>
      <c r="F307" s="353" t="s">
        <v>549</v>
      </c>
      <c r="G307" s="353" t="s">
        <v>1008</v>
      </c>
      <c r="H307" s="353" t="s">
        <v>557</v>
      </c>
      <c r="I307" s="353" t="s">
        <v>562</v>
      </c>
      <c r="J307" s="353" t="s">
        <v>567</v>
      </c>
      <c r="K307" s="353" t="s">
        <v>722</v>
      </c>
      <c r="L307" s="353" t="s">
        <v>2327</v>
      </c>
      <c r="M307" s="366" t="s">
        <v>4262</v>
      </c>
    </row>
    <row r="308" spans="1:13" ht="71.7" outlineLevel="1" x14ac:dyDescent="0.5">
      <c r="A308" s="352" t="s">
        <v>3624</v>
      </c>
      <c r="B308" s="352" t="s">
        <v>411</v>
      </c>
      <c r="C308" s="352" t="s">
        <v>571</v>
      </c>
      <c r="D308" s="354"/>
      <c r="E308" s="361" t="s">
        <v>572</v>
      </c>
      <c r="F308" s="353" t="s">
        <v>572</v>
      </c>
      <c r="G308" s="353" t="s">
        <v>1009</v>
      </c>
      <c r="H308" s="353" t="s">
        <v>1010</v>
      </c>
      <c r="I308" s="353" t="s">
        <v>575</v>
      </c>
      <c r="J308" s="353" t="s">
        <v>576</v>
      </c>
      <c r="K308" s="353" t="s">
        <v>1483</v>
      </c>
      <c r="L308" s="353" t="s">
        <v>2328</v>
      </c>
      <c r="M308" s="366" t="s">
        <v>4262</v>
      </c>
    </row>
    <row r="309" spans="1:13" ht="71.7" outlineLevel="1" x14ac:dyDescent="0.5">
      <c r="A309" s="352" t="s">
        <v>3625</v>
      </c>
      <c r="B309" s="352" t="s">
        <v>411</v>
      </c>
      <c r="C309" s="352">
        <v>52</v>
      </c>
      <c r="D309" s="354"/>
      <c r="E309" s="361" t="s">
        <v>573</v>
      </c>
      <c r="F309" s="353" t="s">
        <v>573</v>
      </c>
      <c r="G309" s="353" t="s">
        <v>1011</v>
      </c>
      <c r="H309" s="353" t="s">
        <v>1012</v>
      </c>
      <c r="I309" s="353" t="s">
        <v>577</v>
      </c>
      <c r="J309" s="353" t="s">
        <v>574</v>
      </c>
      <c r="K309" s="353" t="s">
        <v>1484</v>
      </c>
      <c r="L309" s="353" t="s">
        <v>2329</v>
      </c>
      <c r="M309" s="366" t="s">
        <v>4262</v>
      </c>
    </row>
    <row r="310" spans="1:13" ht="86" outlineLevel="1" x14ac:dyDescent="0.5">
      <c r="A310" s="352" t="s">
        <v>3626</v>
      </c>
      <c r="B310" s="352" t="s">
        <v>411</v>
      </c>
      <c r="C310" s="352">
        <v>53</v>
      </c>
      <c r="D310" s="354"/>
      <c r="E310" s="361" t="s">
        <v>578</v>
      </c>
      <c r="F310" s="353" t="s">
        <v>578</v>
      </c>
      <c r="G310" s="353" t="s">
        <v>1485</v>
      </c>
      <c r="H310" s="353" t="s">
        <v>1486</v>
      </c>
      <c r="I310" s="353" t="s">
        <v>1487</v>
      </c>
      <c r="J310" s="353" t="s">
        <v>1488</v>
      </c>
      <c r="K310" s="353" t="s">
        <v>1489</v>
      </c>
      <c r="L310" s="353" t="s">
        <v>2330</v>
      </c>
      <c r="M310" s="366" t="s">
        <v>4262</v>
      </c>
    </row>
    <row r="311" spans="1:13" outlineLevel="1" x14ac:dyDescent="0.5">
      <c r="A311" s="352" t="s">
        <v>3627</v>
      </c>
      <c r="B311" s="352" t="s">
        <v>411</v>
      </c>
      <c r="C311" s="352">
        <v>54</v>
      </c>
      <c r="D311" s="354"/>
      <c r="E311" s="361" t="s">
        <v>580</v>
      </c>
      <c r="F311" s="353" t="s">
        <v>580</v>
      </c>
      <c r="G311" s="353" t="s">
        <v>1013</v>
      </c>
      <c r="H311" s="353" t="s">
        <v>1014</v>
      </c>
      <c r="I311" s="353" t="s">
        <v>581</v>
      </c>
      <c r="J311" s="353" t="s">
        <v>579</v>
      </c>
      <c r="K311" s="353" t="s">
        <v>1490</v>
      </c>
      <c r="L311" s="353" t="s">
        <v>2331</v>
      </c>
      <c r="M311" s="366" t="s">
        <v>4262</v>
      </c>
    </row>
    <row r="312" spans="1:13" ht="28.7" outlineLevel="1" x14ac:dyDescent="0.5">
      <c r="A312" s="352" t="s">
        <v>3628</v>
      </c>
      <c r="B312" s="352" t="s">
        <v>411</v>
      </c>
      <c r="C312" s="352">
        <v>55</v>
      </c>
      <c r="D312" s="354"/>
      <c r="E312" s="361" t="s">
        <v>743</v>
      </c>
      <c r="F312" s="353" t="s">
        <v>743</v>
      </c>
      <c r="G312" s="353" t="s">
        <v>1015</v>
      </c>
      <c r="H312" s="353" t="s">
        <v>744</v>
      </c>
      <c r="I312" s="353" t="s">
        <v>745</v>
      </c>
      <c r="J312" s="353" t="s">
        <v>746</v>
      </c>
      <c r="K312" s="353" t="s">
        <v>747</v>
      </c>
      <c r="L312" s="353" t="s">
        <v>2332</v>
      </c>
      <c r="M312" s="366" t="s">
        <v>4262</v>
      </c>
    </row>
    <row r="313" spans="1:13" ht="100.35" outlineLevel="1" x14ac:dyDescent="0.5">
      <c r="A313" s="352" t="s">
        <v>3629</v>
      </c>
      <c r="B313" s="352" t="s">
        <v>411</v>
      </c>
      <c r="C313" s="352">
        <v>56</v>
      </c>
      <c r="D313" s="354"/>
      <c r="E313" s="361" t="s">
        <v>2563</v>
      </c>
      <c r="F313" s="353" t="s">
        <v>2563</v>
      </c>
      <c r="G313" s="353" t="s">
        <v>2564</v>
      </c>
      <c r="H313" s="353" t="s">
        <v>2565</v>
      </c>
      <c r="I313" s="353" t="s">
        <v>2566</v>
      </c>
      <c r="J313" s="353" t="s">
        <v>2567</v>
      </c>
      <c r="K313" s="353" t="s">
        <v>2569</v>
      </c>
      <c r="L313" s="353" t="s">
        <v>2568</v>
      </c>
      <c r="M313" s="366" t="s">
        <v>4262</v>
      </c>
    </row>
    <row r="314" spans="1:13" ht="43" outlineLevel="1" x14ac:dyDescent="0.5">
      <c r="A314" s="352" t="s">
        <v>3630</v>
      </c>
      <c r="B314" s="352" t="s">
        <v>411</v>
      </c>
      <c r="C314" s="352">
        <v>57</v>
      </c>
      <c r="D314" s="354"/>
      <c r="E314" s="361" t="s">
        <v>748</v>
      </c>
      <c r="F314" s="353" t="s">
        <v>748</v>
      </c>
      <c r="G314" s="353" t="s">
        <v>616</v>
      </c>
      <c r="H314" s="353" t="s">
        <v>1016</v>
      </c>
      <c r="I314" s="353" t="s">
        <v>618</v>
      </c>
      <c r="J314" s="353" t="s">
        <v>617</v>
      </c>
      <c r="K314" s="353" t="s">
        <v>723</v>
      </c>
      <c r="L314" s="353" t="s">
        <v>2333</v>
      </c>
      <c r="M314" s="366" t="s">
        <v>4262</v>
      </c>
    </row>
    <row r="315" spans="1:13" ht="57.35" outlineLevel="1" x14ac:dyDescent="0.5">
      <c r="A315" s="352" t="s">
        <v>3631</v>
      </c>
      <c r="B315" s="352" t="s">
        <v>411</v>
      </c>
      <c r="C315" s="352">
        <v>58</v>
      </c>
      <c r="D315" s="354"/>
      <c r="E315" s="361" t="s">
        <v>3933</v>
      </c>
      <c r="F315" s="353" t="s">
        <v>3933</v>
      </c>
      <c r="G315" s="353" t="s">
        <v>3927</v>
      </c>
      <c r="H315" s="353" t="s">
        <v>3928</v>
      </c>
      <c r="I315" s="353" t="s">
        <v>3929</v>
      </c>
      <c r="J315" s="353" t="s">
        <v>3930</v>
      </c>
      <c r="K315" s="353" t="s">
        <v>3931</v>
      </c>
      <c r="L315" s="353" t="s">
        <v>3932</v>
      </c>
      <c r="M315" s="366" t="s">
        <v>4262</v>
      </c>
    </row>
    <row r="316" spans="1:13" ht="71.7" outlineLevel="1" x14ac:dyDescent="0.5">
      <c r="A316" s="352" t="s">
        <v>3632</v>
      </c>
      <c r="B316" s="352" t="s">
        <v>411</v>
      </c>
      <c r="C316" s="352">
        <v>59</v>
      </c>
      <c r="D316" s="354"/>
      <c r="E316" s="361" t="s">
        <v>1017</v>
      </c>
      <c r="F316" s="353" t="s">
        <v>1017</v>
      </c>
      <c r="G316" s="353" t="s">
        <v>1018</v>
      </c>
      <c r="H316" s="353" t="s">
        <v>754</v>
      </c>
      <c r="I316" s="353" t="s">
        <v>756</v>
      </c>
      <c r="J316" s="353" t="s">
        <v>755</v>
      </c>
      <c r="K316" s="353" t="s">
        <v>2836</v>
      </c>
      <c r="L316" s="353" t="s">
        <v>2334</v>
      </c>
      <c r="M316" s="366" t="s">
        <v>4262</v>
      </c>
    </row>
    <row r="317" spans="1:13" ht="71.7" outlineLevel="1" x14ac:dyDescent="0.5">
      <c r="A317" s="352" t="s">
        <v>3633</v>
      </c>
      <c r="B317" s="352" t="s">
        <v>411</v>
      </c>
      <c r="C317" s="352">
        <v>60</v>
      </c>
      <c r="D317" s="354"/>
      <c r="E317" s="361" t="s">
        <v>2970</v>
      </c>
      <c r="F317" s="353" t="s">
        <v>2970</v>
      </c>
      <c r="G317" s="353" t="s">
        <v>2973</v>
      </c>
      <c r="H317" s="353" t="s">
        <v>2969</v>
      </c>
      <c r="I317" s="353" t="s">
        <v>2971</v>
      </c>
      <c r="J317" s="353" t="s">
        <v>2972</v>
      </c>
      <c r="K317" s="353" t="s">
        <v>2974</v>
      </c>
      <c r="L317" s="353" t="s">
        <v>2975</v>
      </c>
      <c r="M317" s="366" t="s">
        <v>4262</v>
      </c>
    </row>
    <row r="318" spans="1:13" ht="86" outlineLevel="1" x14ac:dyDescent="0.5">
      <c r="A318" s="352" t="s">
        <v>3634</v>
      </c>
      <c r="B318" s="352" t="s">
        <v>411</v>
      </c>
      <c r="C318" s="352">
        <v>61</v>
      </c>
      <c r="D318" s="354"/>
      <c r="E318" s="361" t="s">
        <v>2962</v>
      </c>
      <c r="F318" s="353" t="s">
        <v>2962</v>
      </c>
      <c r="G318" s="353" t="s">
        <v>2964</v>
      </c>
      <c r="H318" s="353" t="s">
        <v>2968</v>
      </c>
      <c r="I318" s="353" t="s">
        <v>2967</v>
      </c>
      <c r="J318" s="353" t="s">
        <v>2966</v>
      </c>
      <c r="K318" s="353" t="s">
        <v>2965</v>
      </c>
      <c r="L318" s="353" t="s">
        <v>2963</v>
      </c>
      <c r="M318" s="366" t="s">
        <v>4262</v>
      </c>
    </row>
    <row r="319" spans="1:13" ht="28.7" outlineLevel="1" x14ac:dyDescent="0.5">
      <c r="A319" s="352" t="s">
        <v>3635</v>
      </c>
      <c r="B319" s="352" t="s">
        <v>411</v>
      </c>
      <c r="C319" s="352">
        <v>62</v>
      </c>
      <c r="D319" s="354"/>
      <c r="E319" s="361" t="s">
        <v>3351</v>
      </c>
      <c r="F319" s="353" t="s">
        <v>3351</v>
      </c>
      <c r="G319" s="353" t="s">
        <v>3352</v>
      </c>
      <c r="H319" s="353" t="s">
        <v>3353</v>
      </c>
      <c r="I319" s="353" t="s">
        <v>3354</v>
      </c>
      <c r="J319" s="353" t="s">
        <v>3355</v>
      </c>
      <c r="K319" s="353" t="s">
        <v>3356</v>
      </c>
      <c r="L319" s="353" t="s">
        <v>3357</v>
      </c>
      <c r="M319" s="366" t="s">
        <v>4262</v>
      </c>
    </row>
    <row r="320" spans="1:13" ht="57.35" outlineLevel="1" x14ac:dyDescent="0.5">
      <c r="A320" s="352" t="s">
        <v>3636</v>
      </c>
      <c r="B320" s="352" t="s">
        <v>411</v>
      </c>
      <c r="C320" s="352">
        <v>63</v>
      </c>
      <c r="D320" s="354"/>
      <c r="E320" s="361" t="s">
        <v>1491</v>
      </c>
      <c r="F320" s="353" t="s">
        <v>1491</v>
      </c>
      <c r="G320" s="353" t="s">
        <v>1492</v>
      </c>
      <c r="H320" s="353" t="s">
        <v>1493</v>
      </c>
      <c r="I320" s="353" t="s">
        <v>1494</v>
      </c>
      <c r="J320" s="353" t="s">
        <v>1495</v>
      </c>
      <c r="K320" s="353" t="s">
        <v>1496</v>
      </c>
      <c r="L320" s="353" t="s">
        <v>2335</v>
      </c>
      <c r="M320" s="366" t="s">
        <v>4262</v>
      </c>
    </row>
    <row r="321" spans="1:13" ht="215" outlineLevel="1" x14ac:dyDescent="0.5">
      <c r="A321" s="352" t="s">
        <v>3637</v>
      </c>
      <c r="B321" s="352" t="s">
        <v>411</v>
      </c>
      <c r="C321" s="352">
        <v>64</v>
      </c>
      <c r="D321" s="354"/>
      <c r="E321" s="361" t="s">
        <v>892</v>
      </c>
      <c r="F321" s="353" t="s">
        <v>892</v>
      </c>
      <c r="G321" s="353" t="s">
        <v>1019</v>
      </c>
      <c r="H321" s="353" t="s">
        <v>1020</v>
      </c>
      <c r="I321" s="353" t="s">
        <v>1106</v>
      </c>
      <c r="J321" s="353" t="s">
        <v>1105</v>
      </c>
      <c r="K321" s="353" t="s">
        <v>1104</v>
      </c>
      <c r="L321" s="353" t="s">
        <v>2336</v>
      </c>
      <c r="M321" s="366" t="s">
        <v>4262</v>
      </c>
    </row>
    <row r="322" spans="1:13" ht="200.7" outlineLevel="1" x14ac:dyDescent="0.5">
      <c r="A322" s="352" t="s">
        <v>3654</v>
      </c>
      <c r="B322" s="352" t="s">
        <v>411</v>
      </c>
      <c r="C322" s="352">
        <v>65</v>
      </c>
      <c r="D322" s="354"/>
      <c r="E322" s="361" t="s">
        <v>2606</v>
      </c>
      <c r="F322" s="353" t="s">
        <v>2606</v>
      </c>
      <c r="G322" s="353" t="s">
        <v>2607</v>
      </c>
      <c r="H322" s="353" t="s">
        <v>2608</v>
      </c>
      <c r="I322" s="353" t="s">
        <v>2609</v>
      </c>
      <c r="J322" s="353" t="s">
        <v>2617</v>
      </c>
      <c r="K322" s="353" t="s">
        <v>2618</v>
      </c>
      <c r="L322" s="353" t="s">
        <v>2619</v>
      </c>
      <c r="M322" s="366" t="s">
        <v>4262</v>
      </c>
    </row>
    <row r="323" spans="1:13" ht="100.35" outlineLevel="1" x14ac:dyDescent="0.5">
      <c r="A323" s="352" t="s">
        <v>3639</v>
      </c>
      <c r="B323" s="352" t="s">
        <v>411</v>
      </c>
      <c r="C323" s="352">
        <v>66</v>
      </c>
      <c r="D323" s="354"/>
      <c r="E323" s="361" t="s">
        <v>2610</v>
      </c>
      <c r="F323" s="353" t="s">
        <v>2610</v>
      </c>
      <c r="G323" s="353" t="s">
        <v>2611</v>
      </c>
      <c r="H323" s="353" t="s">
        <v>2612</v>
      </c>
      <c r="I323" s="353" t="s">
        <v>2613</v>
      </c>
      <c r="J323" s="353" t="s">
        <v>2614</v>
      </c>
      <c r="K323" s="353" t="s">
        <v>2615</v>
      </c>
      <c r="L323" s="353" t="s">
        <v>2616</v>
      </c>
      <c r="M323" s="366" t="s">
        <v>4262</v>
      </c>
    </row>
    <row r="324" spans="1:13" ht="100.35" outlineLevel="1" x14ac:dyDescent="0.5">
      <c r="A324" s="352" t="s">
        <v>3640</v>
      </c>
      <c r="B324" s="352" t="s">
        <v>411</v>
      </c>
      <c r="C324" s="352">
        <v>67</v>
      </c>
      <c r="D324" s="354"/>
      <c r="E324" s="361" t="s">
        <v>2696</v>
      </c>
      <c r="F324" s="353" t="s">
        <v>2696</v>
      </c>
      <c r="G324" s="353" t="s">
        <v>2697</v>
      </c>
      <c r="H324" s="353" t="s">
        <v>2698</v>
      </c>
      <c r="I324" s="353" t="s">
        <v>2699</v>
      </c>
      <c r="J324" s="353" t="s">
        <v>2700</v>
      </c>
      <c r="K324" s="353" t="s">
        <v>2701</v>
      </c>
      <c r="L324" s="353" t="s">
        <v>2702</v>
      </c>
      <c r="M324" s="366" t="s">
        <v>4262</v>
      </c>
    </row>
    <row r="325" spans="1:13" outlineLevel="1" x14ac:dyDescent="0.5">
      <c r="A325" s="352" t="s">
        <v>3641</v>
      </c>
      <c r="B325" s="352" t="s">
        <v>411</v>
      </c>
      <c r="C325" s="352">
        <v>68</v>
      </c>
      <c r="D325" s="354"/>
      <c r="E325" s="361" t="s">
        <v>911</v>
      </c>
      <c r="F325" s="353" t="s">
        <v>911</v>
      </c>
      <c r="G325" s="353" t="s">
        <v>912</v>
      </c>
      <c r="H325" s="353" t="s">
        <v>913</v>
      </c>
      <c r="I325" s="353" t="s">
        <v>910</v>
      </c>
      <c r="J325" s="353" t="s">
        <v>914</v>
      </c>
      <c r="K325" s="353" t="s">
        <v>915</v>
      </c>
      <c r="L325" s="353" t="s">
        <v>2337</v>
      </c>
      <c r="M325" s="366" t="s">
        <v>4262</v>
      </c>
    </row>
    <row r="326" spans="1:13" ht="86" outlineLevel="1" x14ac:dyDescent="0.5">
      <c r="A326" s="352" t="s">
        <v>3642</v>
      </c>
      <c r="B326" s="352" t="s">
        <v>411</v>
      </c>
      <c r="C326" s="352">
        <v>69</v>
      </c>
      <c r="D326" s="354"/>
      <c r="E326" s="361" t="s">
        <v>4276</v>
      </c>
      <c r="F326" s="361" t="s">
        <v>4276</v>
      </c>
      <c r="G326" s="361" t="s">
        <v>4277</v>
      </c>
      <c r="H326" s="361" t="s">
        <v>4278</v>
      </c>
      <c r="I326" s="361" t="s">
        <v>4279</v>
      </c>
      <c r="J326" s="361" t="s">
        <v>4280</v>
      </c>
      <c r="K326" s="361" t="s">
        <v>4281</v>
      </c>
      <c r="L326" s="361" t="s">
        <v>4282</v>
      </c>
      <c r="M326" s="366" t="s">
        <v>4262</v>
      </c>
    </row>
    <row r="327" spans="1:13" ht="100.35" outlineLevel="1" x14ac:dyDescent="0.5">
      <c r="A327" s="352" t="s">
        <v>3643</v>
      </c>
      <c r="B327" s="352" t="s">
        <v>411</v>
      </c>
      <c r="C327" s="352">
        <v>70</v>
      </c>
      <c r="D327" s="354"/>
      <c r="E327" s="361" t="s">
        <v>4283</v>
      </c>
      <c r="F327" s="361" t="s">
        <v>4283</v>
      </c>
      <c r="G327" s="361" t="s">
        <v>4284</v>
      </c>
      <c r="H327" s="361" t="s">
        <v>4285</v>
      </c>
      <c r="I327" s="361" t="s">
        <v>4286</v>
      </c>
      <c r="J327" s="361" t="s">
        <v>4287</v>
      </c>
      <c r="K327" s="361" t="s">
        <v>4288</v>
      </c>
      <c r="L327" s="361" t="s">
        <v>4289</v>
      </c>
      <c r="M327" s="366" t="s">
        <v>4262</v>
      </c>
    </row>
    <row r="328" spans="1:13" outlineLevel="1" x14ac:dyDescent="0.5">
      <c r="A328" s="352" t="s">
        <v>3644</v>
      </c>
      <c r="B328" s="352" t="s">
        <v>411</v>
      </c>
      <c r="C328" s="352">
        <v>71</v>
      </c>
      <c r="D328" s="354"/>
      <c r="E328" s="361" t="s">
        <v>782</v>
      </c>
      <c r="F328" s="353" t="s">
        <v>782</v>
      </c>
      <c r="G328" s="353" t="s">
        <v>782</v>
      </c>
      <c r="H328" s="353" t="s">
        <v>859</v>
      </c>
      <c r="I328" s="353" t="s">
        <v>845</v>
      </c>
      <c r="J328" s="353" t="s">
        <v>782</v>
      </c>
      <c r="K328" s="353" t="s">
        <v>811</v>
      </c>
      <c r="L328" s="353" t="s">
        <v>2244</v>
      </c>
      <c r="M328" s="366" t="s">
        <v>4262</v>
      </c>
    </row>
    <row r="329" spans="1:13" outlineLevel="1" x14ac:dyDescent="0.5">
      <c r="A329" s="352" t="s">
        <v>3645</v>
      </c>
      <c r="B329" s="352" t="s">
        <v>411</v>
      </c>
      <c r="C329" s="352">
        <v>72</v>
      </c>
      <c r="D329" s="354"/>
      <c r="E329" s="361" t="s">
        <v>881</v>
      </c>
      <c r="F329" s="353" t="s">
        <v>881</v>
      </c>
      <c r="G329" s="353" t="s">
        <v>888</v>
      </c>
      <c r="H329" s="353" t="s">
        <v>883</v>
      </c>
      <c r="I329" s="353" t="s">
        <v>886</v>
      </c>
      <c r="J329" s="353" t="s">
        <v>884</v>
      </c>
      <c r="K329" s="353" t="s">
        <v>890</v>
      </c>
      <c r="L329" s="353" t="s">
        <v>2338</v>
      </c>
      <c r="M329" s="366" t="s">
        <v>4262</v>
      </c>
    </row>
    <row r="330" spans="1:13" outlineLevel="1" x14ac:dyDescent="0.5">
      <c r="A330" s="352" t="s">
        <v>3646</v>
      </c>
      <c r="B330" s="352" t="s">
        <v>411</v>
      </c>
      <c r="C330" s="352">
        <v>73</v>
      </c>
      <c r="D330" s="354"/>
      <c r="E330" s="361" t="s">
        <v>882</v>
      </c>
      <c r="F330" s="353" t="s">
        <v>882</v>
      </c>
      <c r="G330" s="353" t="s">
        <v>889</v>
      </c>
      <c r="H330" s="353" t="s">
        <v>1021</v>
      </c>
      <c r="I330" s="353" t="s">
        <v>887</v>
      </c>
      <c r="J330" s="353" t="s">
        <v>885</v>
      </c>
      <c r="K330" s="353" t="s">
        <v>891</v>
      </c>
      <c r="L330" s="353" t="s">
        <v>2339</v>
      </c>
      <c r="M330" s="366" t="s">
        <v>4262</v>
      </c>
    </row>
    <row r="331" spans="1:13" outlineLevel="1" x14ac:dyDescent="0.5">
      <c r="A331" s="352" t="s">
        <v>3647</v>
      </c>
      <c r="B331" s="352" t="s">
        <v>411</v>
      </c>
      <c r="C331" s="352">
        <v>74</v>
      </c>
      <c r="D331" s="354"/>
      <c r="E331" s="361" t="s">
        <v>3950</v>
      </c>
      <c r="F331" s="353" t="s">
        <v>3950</v>
      </c>
      <c r="G331" s="353" t="s">
        <v>3951</v>
      </c>
      <c r="H331" s="353" t="s">
        <v>3952</v>
      </c>
      <c r="I331" s="353" t="s">
        <v>3953</v>
      </c>
      <c r="J331" s="353" t="s">
        <v>3954</v>
      </c>
      <c r="K331" s="353" t="s">
        <v>3955</v>
      </c>
      <c r="L331" s="353" t="s">
        <v>3956</v>
      </c>
      <c r="M331" s="366" t="s">
        <v>4262</v>
      </c>
    </row>
    <row r="332" spans="1:13" ht="57.35" outlineLevel="1" x14ac:dyDescent="0.5">
      <c r="A332" s="352" t="s">
        <v>3648</v>
      </c>
      <c r="B332" s="352" t="s">
        <v>411</v>
      </c>
      <c r="C332" s="352">
        <v>75</v>
      </c>
      <c r="D332" s="354"/>
      <c r="E332" s="361" t="s">
        <v>2570</v>
      </c>
      <c r="F332" s="353" t="s">
        <v>2570</v>
      </c>
      <c r="G332" s="353" t="s">
        <v>2571</v>
      </c>
      <c r="H332" s="353" t="s">
        <v>2572</v>
      </c>
      <c r="I332" s="353" t="s">
        <v>2573</v>
      </c>
      <c r="J332" s="353" t="s">
        <v>2574</v>
      </c>
      <c r="K332" s="353" t="s">
        <v>2575</v>
      </c>
      <c r="L332" s="353" t="s">
        <v>2576</v>
      </c>
      <c r="M332" s="366" t="s">
        <v>4262</v>
      </c>
    </row>
    <row r="333" spans="1:13" ht="114.7" outlineLevel="1" x14ac:dyDescent="0.5">
      <c r="A333" s="352" t="s">
        <v>3649</v>
      </c>
      <c r="B333" s="352" t="s">
        <v>411</v>
      </c>
      <c r="C333" s="352">
        <v>76</v>
      </c>
      <c r="D333" s="354"/>
      <c r="E333" s="361" t="s">
        <v>2577</v>
      </c>
      <c r="F333" s="353" t="s">
        <v>2577</v>
      </c>
      <c r="G333" s="353" t="s">
        <v>2578</v>
      </c>
      <c r="H333" s="353" t="s">
        <v>2703</v>
      </c>
      <c r="I333" s="353" t="s">
        <v>2579</v>
      </c>
      <c r="J333" s="353" t="s">
        <v>2580</v>
      </c>
      <c r="K333" s="353" t="s">
        <v>2581</v>
      </c>
      <c r="L333" s="353" t="s">
        <v>2582</v>
      </c>
      <c r="M333" s="366" t="s">
        <v>4262</v>
      </c>
    </row>
    <row r="334" spans="1:13" ht="57.35" outlineLevel="1" x14ac:dyDescent="0.5">
      <c r="A334" s="352" t="s">
        <v>3650</v>
      </c>
      <c r="B334" s="352" t="s">
        <v>411</v>
      </c>
      <c r="C334" s="352" t="s">
        <v>1529</v>
      </c>
      <c r="D334" s="354"/>
      <c r="E334" s="361" t="s">
        <v>2584</v>
      </c>
      <c r="F334" s="353" t="s">
        <v>2584</v>
      </c>
      <c r="G334" s="353" t="s">
        <v>2583</v>
      </c>
      <c r="H334" s="353" t="s">
        <v>2704</v>
      </c>
      <c r="I334" s="353" t="s">
        <v>2585</v>
      </c>
      <c r="J334" s="353" t="s">
        <v>2586</v>
      </c>
      <c r="K334" s="353" t="s">
        <v>2587</v>
      </c>
      <c r="L334" s="353" t="s">
        <v>2588</v>
      </c>
      <c r="M334" s="366" t="s">
        <v>4262</v>
      </c>
    </row>
    <row r="335" spans="1:13" ht="43" outlineLevel="1" x14ac:dyDescent="0.5">
      <c r="A335" s="352" t="s">
        <v>3651</v>
      </c>
      <c r="B335" s="352" t="s">
        <v>411</v>
      </c>
      <c r="C335" s="352" t="s">
        <v>1525</v>
      </c>
      <c r="D335" s="354"/>
      <c r="E335" s="361" t="s">
        <v>2522</v>
      </c>
      <c r="F335" s="353" t="s">
        <v>2522</v>
      </c>
      <c r="G335" s="353" t="s">
        <v>2523</v>
      </c>
      <c r="H335" s="353" t="s">
        <v>2705</v>
      </c>
      <c r="I335" s="353" t="s">
        <v>2524</v>
      </c>
      <c r="J335" s="353" t="s">
        <v>2525</v>
      </c>
      <c r="K335" s="353" t="s">
        <v>2526</v>
      </c>
      <c r="L335" s="353" t="s">
        <v>2527</v>
      </c>
      <c r="M335" s="366" t="s">
        <v>4262</v>
      </c>
    </row>
    <row r="336" spans="1:13" ht="43" outlineLevel="1" x14ac:dyDescent="0.5">
      <c r="A336" s="352" t="s">
        <v>3652</v>
      </c>
      <c r="B336" s="352" t="s">
        <v>411</v>
      </c>
      <c r="C336" s="352" t="s">
        <v>1526</v>
      </c>
      <c r="D336" s="354"/>
      <c r="E336" s="361" t="s">
        <v>2528</v>
      </c>
      <c r="F336" s="353" t="s">
        <v>2528</v>
      </c>
      <c r="G336" s="353" t="s">
        <v>2529</v>
      </c>
      <c r="H336" s="353" t="s">
        <v>2706</v>
      </c>
      <c r="I336" s="353" t="s">
        <v>2530</v>
      </c>
      <c r="J336" s="353" t="s">
        <v>2531</v>
      </c>
      <c r="K336" s="353" t="s">
        <v>2532</v>
      </c>
      <c r="L336" s="353" t="s">
        <v>2533</v>
      </c>
      <c r="M336" s="366" t="s">
        <v>4262</v>
      </c>
    </row>
    <row r="337" spans="1:13" outlineLevel="1" x14ac:dyDescent="0.5">
      <c r="A337" s="352" t="s">
        <v>3653</v>
      </c>
      <c r="B337" s="352" t="s">
        <v>411</v>
      </c>
      <c r="C337" s="352" t="s">
        <v>1527</v>
      </c>
      <c r="D337" s="354"/>
      <c r="E337" s="361" t="s">
        <v>2031</v>
      </c>
      <c r="F337" s="353" t="s">
        <v>2031</v>
      </c>
      <c r="G337" s="353" t="s">
        <v>2041</v>
      </c>
      <c r="H337" s="353" t="s">
        <v>2707</v>
      </c>
      <c r="I337" s="353" t="s">
        <v>2039</v>
      </c>
      <c r="J337" s="353" t="s">
        <v>2040</v>
      </c>
      <c r="K337" s="353" t="s">
        <v>2038</v>
      </c>
      <c r="L337" s="353" t="s">
        <v>2340</v>
      </c>
      <c r="M337" s="366" t="s">
        <v>4262</v>
      </c>
    </row>
    <row r="338" spans="1:13" ht="28.7" outlineLevel="1" x14ac:dyDescent="0.5">
      <c r="A338" s="352" t="s">
        <v>3670</v>
      </c>
      <c r="B338" s="352" t="s">
        <v>411</v>
      </c>
      <c r="C338" s="352" t="s">
        <v>1528</v>
      </c>
      <c r="D338" s="354"/>
      <c r="E338" s="361" t="s">
        <v>2589</v>
      </c>
      <c r="F338" s="353" t="s">
        <v>2589</v>
      </c>
      <c r="G338" s="353" t="s">
        <v>2590</v>
      </c>
      <c r="H338" s="353" t="s">
        <v>2591</v>
      </c>
      <c r="I338" s="353" t="s">
        <v>2592</v>
      </c>
      <c r="J338" s="353" t="s">
        <v>2593</v>
      </c>
      <c r="K338" s="353" t="s">
        <v>2594</v>
      </c>
      <c r="L338" s="353" t="s">
        <v>2595</v>
      </c>
      <c r="M338" s="366" t="s">
        <v>4262</v>
      </c>
    </row>
    <row r="339" spans="1:13" outlineLevel="1" x14ac:dyDescent="0.5">
      <c r="A339" s="352" t="s">
        <v>3655</v>
      </c>
      <c r="B339" s="352" t="s">
        <v>411</v>
      </c>
      <c r="C339" s="352">
        <v>78</v>
      </c>
      <c r="D339" s="354"/>
      <c r="E339" s="361" t="s">
        <v>1107</v>
      </c>
      <c r="F339" s="353" t="s">
        <v>1107</v>
      </c>
      <c r="G339" s="353" t="s">
        <v>1147</v>
      </c>
      <c r="H339" s="353" t="s">
        <v>1144</v>
      </c>
      <c r="I339" s="353" t="s">
        <v>1110</v>
      </c>
      <c r="J339" s="353" t="s">
        <v>1109</v>
      </c>
      <c r="K339" s="353" t="s">
        <v>1108</v>
      </c>
      <c r="L339" s="353" t="s">
        <v>2341</v>
      </c>
      <c r="M339" s="366" t="s">
        <v>4262</v>
      </c>
    </row>
    <row r="340" spans="1:13" outlineLevel="1" x14ac:dyDescent="0.5">
      <c r="A340" s="352" t="s">
        <v>3656</v>
      </c>
      <c r="B340" s="352" t="s">
        <v>411</v>
      </c>
      <c r="C340" s="352">
        <v>79</v>
      </c>
      <c r="D340" s="354"/>
      <c r="E340" s="361" t="s">
        <v>1497</v>
      </c>
      <c r="F340" s="353" t="s">
        <v>1497</v>
      </c>
      <c r="G340" s="353" t="s">
        <v>1498</v>
      </c>
      <c r="H340" s="353" t="s">
        <v>1499</v>
      </c>
      <c r="I340" s="353" t="s">
        <v>1500</v>
      </c>
      <c r="J340" s="353" t="s">
        <v>1501</v>
      </c>
      <c r="K340" s="353" t="s">
        <v>1502</v>
      </c>
      <c r="L340" s="353" t="s">
        <v>2342</v>
      </c>
      <c r="M340" s="366" t="s">
        <v>4262</v>
      </c>
    </row>
    <row r="341" spans="1:13" outlineLevel="1" x14ac:dyDescent="0.5">
      <c r="A341" s="352" t="s">
        <v>3657</v>
      </c>
      <c r="B341" s="352" t="s">
        <v>411</v>
      </c>
      <c r="C341" s="352">
        <v>80</v>
      </c>
      <c r="D341" s="354"/>
      <c r="E341" s="361" t="s">
        <v>1503</v>
      </c>
      <c r="F341" s="353" t="s">
        <v>1503</v>
      </c>
      <c r="G341" s="353" t="s">
        <v>1504</v>
      </c>
      <c r="H341" s="353" t="s">
        <v>1505</v>
      </c>
      <c r="I341" s="353" t="s">
        <v>1506</v>
      </c>
      <c r="J341" s="353" t="s">
        <v>1507</v>
      </c>
      <c r="K341" s="353" t="s">
        <v>1508</v>
      </c>
      <c r="L341" s="353" t="s">
        <v>2343</v>
      </c>
      <c r="M341" s="366" t="s">
        <v>4262</v>
      </c>
    </row>
    <row r="342" spans="1:13" outlineLevel="1" x14ac:dyDescent="0.5">
      <c r="A342" s="352" t="s">
        <v>3658</v>
      </c>
      <c r="B342" s="352" t="s">
        <v>411</v>
      </c>
      <c r="C342" s="352">
        <v>81</v>
      </c>
      <c r="D342" s="354"/>
      <c r="E342" s="361" t="s">
        <v>2399</v>
      </c>
      <c r="F342" s="353" t="s">
        <v>2399</v>
      </c>
      <c r="G342" s="353" t="s">
        <v>2681</v>
      </c>
      <c r="H342" s="353" t="s">
        <v>2708</v>
      </c>
      <c r="I342" s="353" t="s">
        <v>2160</v>
      </c>
      <c r="J342" s="353" t="s">
        <v>2161</v>
      </c>
      <c r="K342" s="353" t="s">
        <v>2162</v>
      </c>
      <c r="L342" s="353" t="s">
        <v>2596</v>
      </c>
      <c r="M342" s="366" t="s">
        <v>4262</v>
      </c>
    </row>
    <row r="343" spans="1:13" ht="43" outlineLevel="1" x14ac:dyDescent="0.5">
      <c r="A343" s="352" t="s">
        <v>3659</v>
      </c>
      <c r="B343" s="352" t="s">
        <v>411</v>
      </c>
      <c r="C343" s="352">
        <v>82</v>
      </c>
      <c r="D343" s="354"/>
      <c r="E343" s="361" t="s">
        <v>1296</v>
      </c>
      <c r="F343" s="353" t="s">
        <v>1296</v>
      </c>
      <c r="G343" s="353" t="s">
        <v>1297</v>
      </c>
      <c r="H343" s="353" t="s">
        <v>2709</v>
      </c>
      <c r="I343" s="353" t="s">
        <v>1298</v>
      </c>
      <c r="J343" s="353" t="s">
        <v>1299</v>
      </c>
      <c r="K343" s="353" t="s">
        <v>1300</v>
      </c>
      <c r="L343" s="353" t="s">
        <v>2344</v>
      </c>
      <c r="M343" s="366" t="s">
        <v>4262</v>
      </c>
    </row>
    <row r="344" spans="1:13" ht="28.7" outlineLevel="1" x14ac:dyDescent="0.5">
      <c r="A344" s="352" t="s">
        <v>3660</v>
      </c>
      <c r="B344" s="352" t="s">
        <v>411</v>
      </c>
      <c r="C344" s="352">
        <v>83</v>
      </c>
      <c r="D344" s="354"/>
      <c r="E344" s="361" t="s">
        <v>1323</v>
      </c>
      <c r="F344" s="353" t="s">
        <v>1323</v>
      </c>
      <c r="G344" s="353" t="s">
        <v>2686</v>
      </c>
      <c r="H344" s="353" t="s">
        <v>2710</v>
      </c>
      <c r="I344" s="353" t="s">
        <v>1333</v>
      </c>
      <c r="J344" s="353" t="s">
        <v>1334</v>
      </c>
      <c r="K344" s="353" t="s">
        <v>1332</v>
      </c>
      <c r="L344" s="353" t="s">
        <v>2345</v>
      </c>
      <c r="M344" s="366" t="s">
        <v>4262</v>
      </c>
    </row>
    <row r="345" spans="1:13" outlineLevel="1" x14ac:dyDescent="0.5">
      <c r="A345" s="352" t="s">
        <v>3661</v>
      </c>
      <c r="B345" s="352" t="s">
        <v>411</v>
      </c>
      <c r="C345" s="352" t="s">
        <v>1321</v>
      </c>
      <c r="D345" s="354"/>
      <c r="E345" s="361" t="s">
        <v>2534</v>
      </c>
      <c r="F345" s="353" t="s">
        <v>2534</v>
      </c>
      <c r="G345" s="353" t="s">
        <v>2929</v>
      </c>
      <c r="H345" s="353" t="s">
        <v>2930</v>
      </c>
      <c r="I345" s="353" t="s">
        <v>2931</v>
      </c>
      <c r="J345" s="353" t="s">
        <v>2932</v>
      </c>
      <c r="K345" s="353" t="s">
        <v>2933</v>
      </c>
      <c r="L345" s="353" t="s">
        <v>2934</v>
      </c>
      <c r="M345" s="366" t="s">
        <v>4262</v>
      </c>
    </row>
    <row r="346" spans="1:13" ht="43" outlineLevel="1" x14ac:dyDescent="0.5">
      <c r="A346" s="352" t="s">
        <v>3662</v>
      </c>
      <c r="B346" s="352" t="s">
        <v>411</v>
      </c>
      <c r="C346" s="352" t="s">
        <v>1303</v>
      </c>
      <c r="D346" s="354"/>
      <c r="E346" s="361" t="s">
        <v>1301</v>
      </c>
      <c r="F346" s="353" t="s">
        <v>1301</v>
      </c>
      <c r="G346" s="353" t="s">
        <v>1315</v>
      </c>
      <c r="H346" s="353" t="s">
        <v>2711</v>
      </c>
      <c r="I346" s="353" t="s">
        <v>1316</v>
      </c>
      <c r="J346" s="353" t="s">
        <v>1317</v>
      </c>
      <c r="K346" s="353" t="s">
        <v>1318</v>
      </c>
      <c r="L346" s="353" t="s">
        <v>2346</v>
      </c>
      <c r="M346" s="366" t="s">
        <v>4262</v>
      </c>
    </row>
    <row r="347" spans="1:13" outlineLevel="1" x14ac:dyDescent="0.5">
      <c r="A347" s="352" t="s">
        <v>3663</v>
      </c>
      <c r="B347" s="352" t="s">
        <v>411</v>
      </c>
      <c r="C347" s="352" t="s">
        <v>1304</v>
      </c>
      <c r="D347" s="354"/>
      <c r="E347" s="361" t="s">
        <v>1320</v>
      </c>
      <c r="F347" s="353" t="s">
        <v>1320</v>
      </c>
      <c r="G347" s="353" t="s">
        <v>2682</v>
      </c>
      <c r="H347" s="353" t="s">
        <v>2712</v>
      </c>
      <c r="I347" s="353" t="s">
        <v>1509</v>
      </c>
      <c r="J347" s="353" t="s">
        <v>1510</v>
      </c>
      <c r="K347" s="353" t="s">
        <v>1511</v>
      </c>
      <c r="L347" s="353" t="s">
        <v>2347</v>
      </c>
      <c r="M347" s="366" t="s">
        <v>4262</v>
      </c>
    </row>
    <row r="348" spans="1:13" outlineLevel="1" x14ac:dyDescent="0.5">
      <c r="A348" s="352" t="s">
        <v>3664</v>
      </c>
      <c r="B348" s="352" t="s">
        <v>411</v>
      </c>
      <c r="C348" s="352" t="s">
        <v>1305</v>
      </c>
      <c r="D348" s="354"/>
      <c r="E348" s="361" t="s">
        <v>1302</v>
      </c>
      <c r="F348" s="353" t="s">
        <v>1302</v>
      </c>
      <c r="G348" s="353" t="s">
        <v>1311</v>
      </c>
      <c r="H348" s="353" t="s">
        <v>1312</v>
      </c>
      <c r="I348" s="353" t="s">
        <v>1313</v>
      </c>
      <c r="J348" s="353" t="s">
        <v>1310</v>
      </c>
      <c r="K348" s="353" t="s">
        <v>1314</v>
      </c>
      <c r="L348" s="353" t="s">
        <v>2348</v>
      </c>
      <c r="M348" s="366" t="s">
        <v>4262</v>
      </c>
    </row>
    <row r="349" spans="1:13" outlineLevel="1" x14ac:dyDescent="0.5">
      <c r="A349" s="352" t="s">
        <v>3665</v>
      </c>
      <c r="B349" s="352" t="s">
        <v>411</v>
      </c>
      <c r="C349" s="352" t="s">
        <v>1306</v>
      </c>
      <c r="D349" s="354"/>
      <c r="E349" s="361" t="s">
        <v>1330</v>
      </c>
      <c r="F349" s="353" t="s">
        <v>1330</v>
      </c>
      <c r="G349" s="353" t="s">
        <v>1331</v>
      </c>
      <c r="H349" s="353" t="s">
        <v>1324</v>
      </c>
      <c r="I349" s="353" t="s">
        <v>1325</v>
      </c>
      <c r="J349" s="353" t="s">
        <v>1327</v>
      </c>
      <c r="K349" s="353" t="s">
        <v>1139</v>
      </c>
      <c r="L349" s="353" t="s">
        <v>2927</v>
      </c>
      <c r="M349" s="366" t="s">
        <v>4262</v>
      </c>
    </row>
    <row r="350" spans="1:13" outlineLevel="1" x14ac:dyDescent="0.5">
      <c r="A350" s="352" t="s">
        <v>3666</v>
      </c>
      <c r="B350" s="352" t="s">
        <v>411</v>
      </c>
      <c r="C350" s="352" t="s">
        <v>1307</v>
      </c>
      <c r="D350" s="354"/>
      <c r="E350" s="361" t="s">
        <v>1309</v>
      </c>
      <c r="F350" s="353" t="s">
        <v>1309</v>
      </c>
      <c r="G350" s="353" t="s">
        <v>2683</v>
      </c>
      <c r="H350" s="353" t="s">
        <v>2713</v>
      </c>
      <c r="I350" s="353" t="s">
        <v>1326</v>
      </c>
      <c r="J350" s="353" t="s">
        <v>1328</v>
      </c>
      <c r="K350" s="353" t="s">
        <v>1329</v>
      </c>
      <c r="L350" s="353" t="s">
        <v>2928</v>
      </c>
      <c r="M350" s="366" t="s">
        <v>4262</v>
      </c>
    </row>
    <row r="351" spans="1:13" outlineLevel="1" x14ac:dyDescent="0.5">
      <c r="A351" s="352" t="s">
        <v>3667</v>
      </c>
      <c r="B351" s="352" t="s">
        <v>411</v>
      </c>
      <c r="C351" s="352" t="s">
        <v>1308</v>
      </c>
      <c r="D351" s="354"/>
      <c r="E351" s="361" t="s">
        <v>1512</v>
      </c>
      <c r="F351" s="353" t="s">
        <v>1512</v>
      </c>
      <c r="G351" s="353" t="s">
        <v>1513</v>
      </c>
      <c r="H351" s="353" t="s">
        <v>1514</v>
      </c>
      <c r="I351" s="353" t="s">
        <v>1515</v>
      </c>
      <c r="J351" s="353" t="s">
        <v>1516</v>
      </c>
      <c r="K351" s="353" t="s">
        <v>1517</v>
      </c>
      <c r="L351" s="353" t="s">
        <v>2349</v>
      </c>
      <c r="M351" s="366" t="s">
        <v>4262</v>
      </c>
    </row>
    <row r="352" spans="1:13" ht="43" outlineLevel="1" x14ac:dyDescent="0.5">
      <c r="A352" s="352" t="s">
        <v>3668</v>
      </c>
      <c r="B352" s="352" t="s">
        <v>411</v>
      </c>
      <c r="C352" s="352">
        <v>86</v>
      </c>
      <c r="D352" s="354"/>
      <c r="E352" s="361" t="s">
        <v>1319</v>
      </c>
      <c r="F352" s="353" t="s">
        <v>1319</v>
      </c>
      <c r="G352" s="353" t="s">
        <v>2684</v>
      </c>
      <c r="H352" s="353" t="s">
        <v>2714</v>
      </c>
      <c r="I352" s="353" t="s">
        <v>1335</v>
      </c>
      <c r="J352" s="353" t="s">
        <v>1336</v>
      </c>
      <c r="K352" s="353" t="s">
        <v>1337</v>
      </c>
      <c r="L352" s="353" t="s">
        <v>2350</v>
      </c>
      <c r="M352" s="366" t="s">
        <v>4262</v>
      </c>
    </row>
    <row r="353" spans="1:13" ht="215" outlineLevel="1" x14ac:dyDescent="0.5">
      <c r="A353" s="352" t="s">
        <v>3669</v>
      </c>
      <c r="B353" s="352" t="s">
        <v>411</v>
      </c>
      <c r="C353" s="352" t="s">
        <v>1530</v>
      </c>
      <c r="D353" s="354"/>
      <c r="E353" s="361" t="s">
        <v>3253</v>
      </c>
      <c r="F353" s="353" t="s">
        <v>3253</v>
      </c>
      <c r="G353" s="353" t="s">
        <v>2758</v>
      </c>
      <c r="H353" s="353" t="s">
        <v>2759</v>
      </c>
      <c r="I353" s="353" t="s">
        <v>2760</v>
      </c>
      <c r="J353" s="353" t="s">
        <v>2761</v>
      </c>
      <c r="K353" s="353" t="s">
        <v>2762</v>
      </c>
      <c r="L353" s="353" t="s">
        <v>2763</v>
      </c>
      <c r="M353" s="366" t="s">
        <v>4262</v>
      </c>
    </row>
    <row r="354" spans="1:13" outlineLevel="1" x14ac:dyDescent="0.5">
      <c r="A354" s="352" t="s">
        <v>3686</v>
      </c>
      <c r="B354" s="352" t="s">
        <v>411</v>
      </c>
      <c r="C354" s="352" t="s">
        <v>1531</v>
      </c>
      <c r="D354" s="354"/>
      <c r="E354" s="361" t="s">
        <v>1544</v>
      </c>
      <c r="F354" s="353" t="s">
        <v>1544</v>
      </c>
      <c r="G354" s="353" t="s">
        <v>2685</v>
      </c>
      <c r="H354" s="353" t="s">
        <v>2715</v>
      </c>
      <c r="I354" s="353" t="s">
        <v>1545</v>
      </c>
      <c r="J354" s="353" t="s">
        <v>1555</v>
      </c>
      <c r="K354" s="353" t="s">
        <v>1562</v>
      </c>
      <c r="L354" s="353" t="s">
        <v>2351</v>
      </c>
      <c r="M354" s="366" t="s">
        <v>4262</v>
      </c>
    </row>
    <row r="355" spans="1:13" outlineLevel="1" x14ac:dyDescent="0.5">
      <c r="A355" s="352" t="s">
        <v>3671</v>
      </c>
      <c r="B355" s="352" t="s">
        <v>411</v>
      </c>
      <c r="C355" s="352" t="s">
        <v>1532</v>
      </c>
      <c r="D355" s="354"/>
      <c r="E355" s="361" t="s">
        <v>1536</v>
      </c>
      <c r="F355" s="353" t="s">
        <v>1536</v>
      </c>
      <c r="G355" s="353" t="s">
        <v>1569</v>
      </c>
      <c r="H355" s="353" t="s">
        <v>1552</v>
      </c>
      <c r="I355" s="353" t="s">
        <v>1546</v>
      </c>
      <c r="J355" s="353" t="s">
        <v>1556</v>
      </c>
      <c r="K355" s="353" t="s">
        <v>1563</v>
      </c>
      <c r="L355" s="353" t="s">
        <v>2352</v>
      </c>
      <c r="M355" s="366" t="s">
        <v>4262</v>
      </c>
    </row>
    <row r="356" spans="1:13" outlineLevel="1" x14ac:dyDescent="0.5">
      <c r="A356" s="352" t="s">
        <v>3672</v>
      </c>
      <c r="B356" s="352" t="s">
        <v>411</v>
      </c>
      <c r="C356" s="352" t="s">
        <v>1533</v>
      </c>
      <c r="D356" s="354"/>
      <c r="E356" s="361" t="s">
        <v>1543</v>
      </c>
      <c r="F356" s="353" t="s">
        <v>1543</v>
      </c>
      <c r="G356" s="353" t="s">
        <v>1570</v>
      </c>
      <c r="H356" s="353" t="s">
        <v>2716</v>
      </c>
      <c r="I356" s="353" t="s">
        <v>1547</v>
      </c>
      <c r="J356" s="353" t="s">
        <v>1557</v>
      </c>
      <c r="K356" s="353" t="s">
        <v>1564</v>
      </c>
      <c r="L356" s="353" t="s">
        <v>2353</v>
      </c>
      <c r="M356" s="366" t="s">
        <v>4262</v>
      </c>
    </row>
    <row r="357" spans="1:13" outlineLevel="1" x14ac:dyDescent="0.5">
      <c r="A357" s="352" t="s">
        <v>3673</v>
      </c>
      <c r="B357" s="352" t="s">
        <v>411</v>
      </c>
      <c r="C357" s="352" t="s">
        <v>1534</v>
      </c>
      <c r="D357" s="354"/>
      <c r="E357" s="361" t="s">
        <v>1537</v>
      </c>
      <c r="F357" s="353" t="s">
        <v>1537</v>
      </c>
      <c r="G357" s="353" t="s">
        <v>1571</v>
      </c>
      <c r="H357" s="353" t="s">
        <v>1645</v>
      </c>
      <c r="I357" s="353" t="s">
        <v>1548</v>
      </c>
      <c r="J357" s="353" t="s">
        <v>1558</v>
      </c>
      <c r="K357" s="353" t="s">
        <v>1565</v>
      </c>
      <c r="L357" s="353" t="s">
        <v>2354</v>
      </c>
      <c r="M357" s="366" t="s">
        <v>4262</v>
      </c>
    </row>
    <row r="358" spans="1:13" outlineLevel="1" x14ac:dyDescent="0.5">
      <c r="A358" s="352" t="s">
        <v>3674</v>
      </c>
      <c r="B358" s="352" t="s">
        <v>411</v>
      </c>
      <c r="C358" s="352" t="s">
        <v>1535</v>
      </c>
      <c r="D358" s="354"/>
      <c r="E358" s="361" t="s">
        <v>1538</v>
      </c>
      <c r="F358" s="353" t="s">
        <v>1538</v>
      </c>
      <c r="G358" s="353" t="s">
        <v>1572</v>
      </c>
      <c r="H358" s="353" t="s">
        <v>1553</v>
      </c>
      <c r="I358" s="353" t="s">
        <v>1549</v>
      </c>
      <c r="J358" s="353" t="s">
        <v>1559</v>
      </c>
      <c r="K358" s="353" t="s">
        <v>1566</v>
      </c>
      <c r="L358" s="353" t="s">
        <v>2355</v>
      </c>
      <c r="M358" s="366" t="s">
        <v>4262</v>
      </c>
    </row>
    <row r="359" spans="1:13" outlineLevel="1" x14ac:dyDescent="0.5">
      <c r="A359" s="352" t="s">
        <v>3675</v>
      </c>
      <c r="B359" s="352" t="s">
        <v>411</v>
      </c>
      <c r="C359" s="352" t="s">
        <v>1540</v>
      </c>
      <c r="D359" s="354"/>
      <c r="E359" s="361" t="s">
        <v>1539</v>
      </c>
      <c r="F359" s="353" t="s">
        <v>1539</v>
      </c>
      <c r="G359" s="353" t="s">
        <v>1573</v>
      </c>
      <c r="H359" s="353" t="s">
        <v>2717</v>
      </c>
      <c r="I359" s="353" t="s">
        <v>1550</v>
      </c>
      <c r="J359" s="353" t="s">
        <v>1560</v>
      </c>
      <c r="K359" s="353" t="s">
        <v>1567</v>
      </c>
      <c r="L359" s="353" t="s">
        <v>2356</v>
      </c>
      <c r="M359" s="366" t="s">
        <v>4262</v>
      </c>
    </row>
    <row r="360" spans="1:13" ht="28.7" outlineLevel="1" x14ac:dyDescent="0.5">
      <c r="A360" s="352" t="s">
        <v>3676</v>
      </c>
      <c r="B360" s="352" t="s">
        <v>411</v>
      </c>
      <c r="C360" s="352" t="s">
        <v>1541</v>
      </c>
      <c r="D360" s="354"/>
      <c r="E360" s="361" t="s">
        <v>1542</v>
      </c>
      <c r="F360" s="353" t="s">
        <v>1542</v>
      </c>
      <c r="G360" s="353" t="s">
        <v>1574</v>
      </c>
      <c r="H360" s="353" t="s">
        <v>1554</v>
      </c>
      <c r="I360" s="353" t="s">
        <v>1551</v>
      </c>
      <c r="J360" s="353" t="s">
        <v>1561</v>
      </c>
      <c r="K360" s="353" t="s">
        <v>1568</v>
      </c>
      <c r="L360" s="353" t="s">
        <v>2357</v>
      </c>
      <c r="M360" s="366" t="s">
        <v>4262</v>
      </c>
    </row>
    <row r="361" spans="1:13" ht="143.35" outlineLevel="1" x14ac:dyDescent="0.5">
      <c r="A361" s="352" t="s">
        <v>3677</v>
      </c>
      <c r="B361" s="352" t="s">
        <v>411</v>
      </c>
      <c r="C361" s="352" t="s">
        <v>1618</v>
      </c>
      <c r="D361" s="354"/>
      <c r="E361" s="361" t="s">
        <v>3331</v>
      </c>
      <c r="F361" s="353" t="s">
        <v>3331</v>
      </c>
      <c r="G361" s="353" t="s">
        <v>3330</v>
      </c>
      <c r="H361" s="353" t="s">
        <v>3333</v>
      </c>
      <c r="I361" s="353" t="s">
        <v>3332</v>
      </c>
      <c r="J361" s="353" t="s">
        <v>3334</v>
      </c>
      <c r="K361" s="353" t="s">
        <v>3335</v>
      </c>
      <c r="L361" s="353" t="s">
        <v>3336</v>
      </c>
      <c r="M361" s="366" t="s">
        <v>4262</v>
      </c>
    </row>
    <row r="362" spans="1:13" ht="28.7" outlineLevel="1" x14ac:dyDescent="0.5">
      <c r="A362" s="352" t="s">
        <v>3678</v>
      </c>
      <c r="B362" s="352" t="s">
        <v>411</v>
      </c>
      <c r="C362" s="352" t="s">
        <v>1619</v>
      </c>
      <c r="D362" s="354"/>
      <c r="E362" s="361" t="s">
        <v>2729</v>
      </c>
      <c r="F362" s="353" t="s">
        <v>2729</v>
      </c>
      <c r="G362" s="353" t="s">
        <v>2730</v>
      </c>
      <c r="H362" s="353" t="s">
        <v>2731</v>
      </c>
      <c r="I362" s="353" t="s">
        <v>2732</v>
      </c>
      <c r="J362" s="353" t="s">
        <v>2733</v>
      </c>
      <c r="K362" s="353" t="s">
        <v>2734</v>
      </c>
      <c r="L362" s="353" t="s">
        <v>2735</v>
      </c>
      <c r="M362" s="366" t="s">
        <v>4262</v>
      </c>
    </row>
    <row r="363" spans="1:13" ht="28.7" outlineLevel="1" x14ac:dyDescent="0.5">
      <c r="A363" s="352" t="s">
        <v>3679</v>
      </c>
      <c r="B363" s="352" t="s">
        <v>411</v>
      </c>
      <c r="C363" s="352" t="s">
        <v>1620</v>
      </c>
      <c r="D363" s="354"/>
      <c r="E363" s="361" t="s">
        <v>2736</v>
      </c>
      <c r="F363" s="353" t="s">
        <v>2736</v>
      </c>
      <c r="G363" s="353" t="s">
        <v>2737</v>
      </c>
      <c r="H363" s="353" t="s">
        <v>2738</v>
      </c>
      <c r="I363" s="353" t="s">
        <v>2739</v>
      </c>
      <c r="J363" s="353" t="s">
        <v>2740</v>
      </c>
      <c r="K363" s="353" t="s">
        <v>2741</v>
      </c>
      <c r="L363" s="353" t="s">
        <v>2742</v>
      </c>
      <c r="M363" s="366" t="s">
        <v>4262</v>
      </c>
    </row>
    <row r="364" spans="1:13" ht="28.7" outlineLevel="1" x14ac:dyDescent="0.5">
      <c r="A364" s="352" t="s">
        <v>3680</v>
      </c>
      <c r="B364" s="352" t="s">
        <v>411</v>
      </c>
      <c r="C364" s="352" t="s">
        <v>1621</v>
      </c>
      <c r="D364" s="354"/>
      <c r="E364" s="361" t="s">
        <v>2743</v>
      </c>
      <c r="F364" s="353" t="s">
        <v>2743</v>
      </c>
      <c r="G364" s="353" t="s">
        <v>2744</v>
      </c>
      <c r="H364" s="353" t="s">
        <v>2745</v>
      </c>
      <c r="I364" s="353" t="s">
        <v>2746</v>
      </c>
      <c r="J364" s="353" t="s">
        <v>2747</v>
      </c>
      <c r="K364" s="353" t="s">
        <v>2748</v>
      </c>
      <c r="L364" s="353" t="s">
        <v>2749</v>
      </c>
      <c r="M364" s="366" t="s">
        <v>4262</v>
      </c>
    </row>
    <row r="365" spans="1:13" ht="28.7" outlineLevel="1" x14ac:dyDescent="0.5">
      <c r="A365" s="352" t="s">
        <v>3681</v>
      </c>
      <c r="B365" s="352" t="s">
        <v>411</v>
      </c>
      <c r="C365" s="352" t="s">
        <v>1622</v>
      </c>
      <c r="D365" s="354"/>
      <c r="E365" s="361" t="s">
        <v>2032</v>
      </c>
      <c r="F365" s="353" t="s">
        <v>2032</v>
      </c>
      <c r="G365" s="353" t="s">
        <v>2033</v>
      </c>
      <c r="H365" s="353" t="s">
        <v>2035</v>
      </c>
      <c r="I365" s="353" t="s">
        <v>2036</v>
      </c>
      <c r="J365" s="353" t="s">
        <v>2034</v>
      </c>
      <c r="K365" s="353" t="s">
        <v>2037</v>
      </c>
      <c r="L365" s="353" t="s">
        <v>2358</v>
      </c>
      <c r="M365" s="366" t="s">
        <v>4262</v>
      </c>
    </row>
    <row r="366" spans="1:13" outlineLevel="1" x14ac:dyDescent="0.5">
      <c r="A366" s="352" t="s">
        <v>3682</v>
      </c>
      <c r="B366" s="352" t="s">
        <v>411</v>
      </c>
      <c r="C366" s="352" t="s">
        <v>1623</v>
      </c>
      <c r="D366" s="354"/>
      <c r="E366" s="361" t="s">
        <v>1601</v>
      </c>
      <c r="F366" s="353" t="s">
        <v>1601</v>
      </c>
      <c r="G366" s="353" t="s">
        <v>1602</v>
      </c>
      <c r="H366" s="353" t="s">
        <v>2718</v>
      </c>
      <c r="I366" s="353" t="s">
        <v>1603</v>
      </c>
      <c r="J366" s="353" t="s">
        <v>1604</v>
      </c>
      <c r="K366" s="353" t="s">
        <v>1605</v>
      </c>
      <c r="L366" s="353" t="s">
        <v>2359</v>
      </c>
      <c r="M366" s="366" t="s">
        <v>4262</v>
      </c>
    </row>
    <row r="367" spans="1:13" outlineLevel="1" x14ac:dyDescent="0.5">
      <c r="A367" s="352" t="s">
        <v>3683</v>
      </c>
      <c r="B367" s="352" t="s">
        <v>411</v>
      </c>
      <c r="C367" s="352" t="s">
        <v>1624</v>
      </c>
      <c r="D367" s="354"/>
      <c r="E367" s="361" t="s">
        <v>1606</v>
      </c>
      <c r="F367" s="353" t="s">
        <v>1606</v>
      </c>
      <c r="G367" s="353" t="s">
        <v>1607</v>
      </c>
      <c r="H367" s="353" t="s">
        <v>1608</v>
      </c>
      <c r="I367" s="353" t="s">
        <v>1609</v>
      </c>
      <c r="J367" s="353" t="s">
        <v>1610</v>
      </c>
      <c r="K367" s="353" t="s">
        <v>1611</v>
      </c>
      <c r="L367" s="353" t="s">
        <v>2360</v>
      </c>
      <c r="M367" s="366" t="s">
        <v>4262</v>
      </c>
    </row>
    <row r="368" spans="1:13" outlineLevel="1" x14ac:dyDescent="0.5">
      <c r="A368" s="352" t="s">
        <v>3684</v>
      </c>
      <c r="B368" s="352" t="s">
        <v>411</v>
      </c>
      <c r="C368" s="352" t="s">
        <v>1625</v>
      </c>
      <c r="D368" s="354"/>
      <c r="E368" s="361" t="s">
        <v>1612</v>
      </c>
      <c r="F368" s="353" t="s">
        <v>1612</v>
      </c>
      <c r="G368" s="353" t="s">
        <v>1613</v>
      </c>
      <c r="H368" s="353" t="s">
        <v>1614</v>
      </c>
      <c r="I368" s="353" t="s">
        <v>1615</v>
      </c>
      <c r="J368" s="353" t="s">
        <v>1616</v>
      </c>
      <c r="K368" s="353" t="s">
        <v>1617</v>
      </c>
      <c r="L368" s="353" t="s">
        <v>2361</v>
      </c>
      <c r="M368" s="366" t="s">
        <v>4262</v>
      </c>
    </row>
    <row r="369" spans="1:13" outlineLevel="1" x14ac:dyDescent="0.5">
      <c r="A369" s="352" t="s">
        <v>3685</v>
      </c>
      <c r="B369" s="352" t="s">
        <v>411</v>
      </c>
      <c r="C369" s="352" t="s">
        <v>1628</v>
      </c>
      <c r="D369" s="354"/>
      <c r="E369" s="361" t="s">
        <v>1631</v>
      </c>
      <c r="F369" s="353" t="s">
        <v>1631</v>
      </c>
      <c r="G369" s="353" t="s">
        <v>1633</v>
      </c>
      <c r="H369" s="353" t="s">
        <v>2719</v>
      </c>
      <c r="I369" s="353" t="s">
        <v>1634</v>
      </c>
      <c r="J369" s="353" t="s">
        <v>1635</v>
      </c>
      <c r="K369" s="353" t="s">
        <v>1636</v>
      </c>
      <c r="L369" s="353" t="s">
        <v>2363</v>
      </c>
      <c r="M369" s="366" t="s">
        <v>4262</v>
      </c>
    </row>
    <row r="370" spans="1:13" outlineLevel="1" x14ac:dyDescent="0.5">
      <c r="A370" s="352" t="s">
        <v>3692</v>
      </c>
      <c r="B370" s="352" t="s">
        <v>411</v>
      </c>
      <c r="C370" s="352" t="s">
        <v>1629</v>
      </c>
      <c r="D370" s="354"/>
      <c r="E370" s="361" t="s">
        <v>2920</v>
      </c>
      <c r="F370" s="353" t="s">
        <v>2920</v>
      </c>
      <c r="G370" s="353" t="s">
        <v>2921</v>
      </c>
      <c r="H370" s="353" t="s">
        <v>2922</v>
      </c>
      <c r="I370" s="353" t="s">
        <v>2923</v>
      </c>
      <c r="J370" s="353" t="s">
        <v>2924</v>
      </c>
      <c r="K370" s="353" t="s">
        <v>2925</v>
      </c>
      <c r="L370" s="353" t="s">
        <v>2926</v>
      </c>
      <c r="M370" s="366" t="s">
        <v>4262</v>
      </c>
    </row>
    <row r="371" spans="1:13" outlineLevel="1" x14ac:dyDescent="0.5">
      <c r="A371" s="352" t="s">
        <v>3687</v>
      </c>
      <c r="B371" s="352" t="s">
        <v>411</v>
      </c>
      <c r="C371" s="352" t="s">
        <v>1630</v>
      </c>
      <c r="D371" s="354"/>
      <c r="E371" s="361" t="s">
        <v>1632</v>
      </c>
      <c r="F371" s="353" t="s">
        <v>1632</v>
      </c>
      <c r="G371" s="353" t="s">
        <v>2914</v>
      </c>
      <c r="H371" s="353" t="s">
        <v>2915</v>
      </c>
      <c r="I371" s="353" t="s">
        <v>2916</v>
      </c>
      <c r="J371" s="353" t="s">
        <v>2917</v>
      </c>
      <c r="K371" s="353" t="s">
        <v>2918</v>
      </c>
      <c r="L371" s="353" t="s">
        <v>2919</v>
      </c>
      <c r="M371" s="366" t="s">
        <v>4262</v>
      </c>
    </row>
    <row r="372" spans="1:13" outlineLevel="1" x14ac:dyDescent="0.5">
      <c r="A372" s="352" t="s">
        <v>3688</v>
      </c>
      <c r="B372" s="352" t="s">
        <v>411</v>
      </c>
      <c r="C372" s="352" t="s">
        <v>1637</v>
      </c>
      <c r="D372" s="354"/>
      <c r="E372" s="361" t="s">
        <v>1639</v>
      </c>
      <c r="F372" s="353" t="s">
        <v>1639</v>
      </c>
      <c r="G372" s="353" t="s">
        <v>2908</v>
      </c>
      <c r="H372" s="353" t="s">
        <v>2909</v>
      </c>
      <c r="I372" s="353" t="s">
        <v>2910</v>
      </c>
      <c r="J372" s="353" t="s">
        <v>2911</v>
      </c>
      <c r="K372" s="353" t="s">
        <v>2912</v>
      </c>
      <c r="L372" s="353" t="s">
        <v>2913</v>
      </c>
      <c r="M372" s="366" t="s">
        <v>4262</v>
      </c>
    </row>
    <row r="373" spans="1:13" outlineLevel="1" x14ac:dyDescent="0.5">
      <c r="A373" s="352" t="s">
        <v>3689</v>
      </c>
      <c r="B373" s="352" t="s">
        <v>411</v>
      </c>
      <c r="C373" s="352" t="s">
        <v>1638</v>
      </c>
      <c r="D373" s="354"/>
      <c r="E373" s="361" t="s">
        <v>1640</v>
      </c>
      <c r="F373" s="353" t="s">
        <v>1640</v>
      </c>
      <c r="G373" s="353" t="s">
        <v>1641</v>
      </c>
      <c r="H373" s="353" t="s">
        <v>2720</v>
      </c>
      <c r="I373" s="353" t="s">
        <v>1644</v>
      </c>
      <c r="J373" s="353" t="s">
        <v>1643</v>
      </c>
      <c r="K373" s="353" t="s">
        <v>1642</v>
      </c>
      <c r="L373" s="353" t="s">
        <v>2364</v>
      </c>
      <c r="M373" s="366" t="s">
        <v>4262</v>
      </c>
    </row>
    <row r="374" spans="1:13" ht="43" outlineLevel="1" x14ac:dyDescent="0.5">
      <c r="A374" s="352" t="s">
        <v>3690</v>
      </c>
      <c r="B374" s="352" t="s">
        <v>411</v>
      </c>
      <c r="C374" s="352">
        <v>91</v>
      </c>
      <c r="D374" s="354"/>
      <c r="E374" s="361" t="s">
        <v>1663</v>
      </c>
      <c r="F374" s="353" t="s">
        <v>1663</v>
      </c>
      <c r="G374" s="353" t="s">
        <v>1664</v>
      </c>
      <c r="H374" s="353" t="s">
        <v>1665</v>
      </c>
      <c r="I374" s="353" t="s">
        <v>1666</v>
      </c>
      <c r="J374" s="353" t="s">
        <v>1667</v>
      </c>
      <c r="K374" s="353" t="s">
        <v>1668</v>
      </c>
      <c r="L374" s="353" t="s">
        <v>2365</v>
      </c>
      <c r="M374" s="366" t="s">
        <v>4262</v>
      </c>
    </row>
    <row r="375" spans="1:13" outlineLevel="1" x14ac:dyDescent="0.5">
      <c r="A375" s="352" t="s">
        <v>1692</v>
      </c>
      <c r="B375" s="352" t="s">
        <v>411</v>
      </c>
      <c r="C375" s="352" t="s">
        <v>1813</v>
      </c>
      <c r="D375" s="354"/>
      <c r="E375" s="361" t="s">
        <v>1855</v>
      </c>
      <c r="F375" s="353" t="s">
        <v>1855</v>
      </c>
      <c r="G375" s="353" t="s">
        <v>1856</v>
      </c>
      <c r="H375" s="353" t="s">
        <v>1857</v>
      </c>
      <c r="I375" s="353" t="s">
        <v>1858</v>
      </c>
      <c r="J375" s="353" t="s">
        <v>1859</v>
      </c>
      <c r="K375" s="353" t="s">
        <v>1860</v>
      </c>
      <c r="L375" s="353" t="s">
        <v>2366</v>
      </c>
      <c r="M375" s="366" t="s">
        <v>4262</v>
      </c>
    </row>
    <row r="376" spans="1:13" outlineLevel="1" x14ac:dyDescent="0.5">
      <c r="A376" s="352" t="s">
        <v>1693</v>
      </c>
      <c r="B376" s="352" t="s">
        <v>411</v>
      </c>
      <c r="C376" s="352" t="s">
        <v>1814</v>
      </c>
      <c r="D376" s="354"/>
      <c r="E376" s="361" t="s">
        <v>1861</v>
      </c>
      <c r="F376" s="353" t="s">
        <v>1861</v>
      </c>
      <c r="G376" s="353" t="s">
        <v>1862</v>
      </c>
      <c r="H376" s="353" t="s">
        <v>1863</v>
      </c>
      <c r="I376" s="353" t="s">
        <v>1864</v>
      </c>
      <c r="J376" s="353" t="s">
        <v>1865</v>
      </c>
      <c r="K376" s="353" t="s">
        <v>1866</v>
      </c>
      <c r="L376" s="353" t="s">
        <v>2367</v>
      </c>
      <c r="M376" s="366" t="s">
        <v>4262</v>
      </c>
    </row>
    <row r="377" spans="1:13" outlineLevel="1" x14ac:dyDescent="0.5">
      <c r="A377" s="352" t="s">
        <v>1695</v>
      </c>
      <c r="B377" s="352" t="s">
        <v>411</v>
      </c>
      <c r="C377" s="352" t="s">
        <v>1815</v>
      </c>
      <c r="D377" s="354"/>
      <c r="E377" s="361" t="s">
        <v>1867</v>
      </c>
      <c r="F377" s="353" t="s">
        <v>1867</v>
      </c>
      <c r="G377" s="353" t="s">
        <v>1868</v>
      </c>
      <c r="H377" s="353" t="s">
        <v>1869</v>
      </c>
      <c r="I377" s="353" t="s">
        <v>1870</v>
      </c>
      <c r="J377" s="353" t="s">
        <v>1871</v>
      </c>
      <c r="K377" s="353" t="s">
        <v>1872</v>
      </c>
      <c r="L377" s="353" t="s">
        <v>2368</v>
      </c>
      <c r="M377" s="366" t="s">
        <v>4262</v>
      </c>
    </row>
    <row r="378" spans="1:13" outlineLevel="1" x14ac:dyDescent="0.5">
      <c r="A378" s="352" t="s">
        <v>1697</v>
      </c>
      <c r="B378" s="352" t="s">
        <v>411</v>
      </c>
      <c r="C378" s="352" t="s">
        <v>1816</v>
      </c>
      <c r="D378" s="354"/>
      <c r="E378" s="361" t="s">
        <v>1873</v>
      </c>
      <c r="F378" s="353" t="s">
        <v>1873</v>
      </c>
      <c r="G378" s="353" t="s">
        <v>1874</v>
      </c>
      <c r="H378" s="353" t="s">
        <v>2721</v>
      </c>
      <c r="I378" s="353" t="s">
        <v>1875</v>
      </c>
      <c r="J378" s="353" t="s">
        <v>1876</v>
      </c>
      <c r="K378" s="353" t="s">
        <v>1877</v>
      </c>
      <c r="L378" s="353" t="s">
        <v>2369</v>
      </c>
      <c r="M378" s="366" t="s">
        <v>4262</v>
      </c>
    </row>
    <row r="379" spans="1:13" outlineLevel="1" x14ac:dyDescent="0.5">
      <c r="A379" s="352" t="s">
        <v>1701</v>
      </c>
      <c r="B379" s="352" t="s">
        <v>411</v>
      </c>
      <c r="C379" s="352" t="s">
        <v>1817</v>
      </c>
      <c r="D379" s="354"/>
      <c r="E379" s="361" t="s">
        <v>1878</v>
      </c>
      <c r="F379" s="353" t="s">
        <v>1878</v>
      </c>
      <c r="G379" s="353" t="s">
        <v>1879</v>
      </c>
      <c r="H379" s="353" t="s">
        <v>1880</v>
      </c>
      <c r="I379" s="353" t="s">
        <v>1881</v>
      </c>
      <c r="J379" s="353" t="s">
        <v>1882</v>
      </c>
      <c r="K379" s="353" t="s">
        <v>1883</v>
      </c>
      <c r="L379" s="353" t="s">
        <v>2370</v>
      </c>
      <c r="M379" s="366" t="s">
        <v>4262</v>
      </c>
    </row>
    <row r="380" spans="1:13" outlineLevel="1" x14ac:dyDescent="0.5">
      <c r="A380" s="352" t="s">
        <v>1704</v>
      </c>
      <c r="B380" s="352" t="s">
        <v>411</v>
      </c>
      <c r="C380" s="352" t="s">
        <v>1818</v>
      </c>
      <c r="D380" s="354"/>
      <c r="E380" s="361" t="s">
        <v>1884</v>
      </c>
      <c r="F380" s="353" t="s">
        <v>1884</v>
      </c>
      <c r="G380" s="353" t="s">
        <v>1885</v>
      </c>
      <c r="H380" s="353" t="s">
        <v>2722</v>
      </c>
      <c r="I380" s="353" t="s">
        <v>1886</v>
      </c>
      <c r="J380" s="353" t="s">
        <v>1887</v>
      </c>
      <c r="K380" s="353" t="s">
        <v>1888</v>
      </c>
      <c r="L380" s="353" t="s">
        <v>2371</v>
      </c>
      <c r="M380" s="366" t="s">
        <v>4262</v>
      </c>
    </row>
    <row r="381" spans="1:13" outlineLevel="1" x14ac:dyDescent="0.5">
      <c r="A381" s="352" t="s">
        <v>1707</v>
      </c>
      <c r="B381" s="352" t="s">
        <v>411</v>
      </c>
      <c r="C381" s="352" t="s">
        <v>1819</v>
      </c>
      <c r="D381" s="354"/>
      <c r="E381" s="361" t="s">
        <v>1889</v>
      </c>
      <c r="F381" s="353" t="s">
        <v>1889</v>
      </c>
      <c r="G381" s="353" t="s">
        <v>1890</v>
      </c>
      <c r="H381" s="353" t="s">
        <v>1891</v>
      </c>
      <c r="I381" s="353" t="s">
        <v>1892</v>
      </c>
      <c r="J381" s="353" t="s">
        <v>1893</v>
      </c>
      <c r="K381" s="353" t="s">
        <v>1894</v>
      </c>
      <c r="L381" s="353" t="s">
        <v>2372</v>
      </c>
      <c r="M381" s="366" t="s">
        <v>4262</v>
      </c>
    </row>
    <row r="382" spans="1:13" outlineLevel="1" x14ac:dyDescent="0.5">
      <c r="A382" s="352" t="s">
        <v>1724</v>
      </c>
      <c r="B382" s="352" t="s">
        <v>411</v>
      </c>
      <c r="C382" s="352" t="s">
        <v>1820</v>
      </c>
      <c r="D382" s="354"/>
      <c r="E382" s="361" t="s">
        <v>1895</v>
      </c>
      <c r="F382" s="353" t="s">
        <v>1895</v>
      </c>
      <c r="G382" s="353" t="s">
        <v>1896</v>
      </c>
      <c r="H382" s="353" t="s">
        <v>1897</v>
      </c>
      <c r="I382" s="353" t="s">
        <v>1895</v>
      </c>
      <c r="J382" s="353" t="s">
        <v>1898</v>
      </c>
      <c r="K382" s="353" t="s">
        <v>1899</v>
      </c>
      <c r="L382" s="353" t="s">
        <v>2373</v>
      </c>
      <c r="M382" s="366" t="s">
        <v>4262</v>
      </c>
    </row>
    <row r="383" spans="1:13" outlineLevel="1" x14ac:dyDescent="0.5">
      <c r="A383" s="352" t="s">
        <v>3691</v>
      </c>
      <c r="B383" s="352" t="s">
        <v>411</v>
      </c>
      <c r="C383" s="352" t="s">
        <v>1821</v>
      </c>
      <c r="D383" s="354"/>
      <c r="E383" s="361" t="s">
        <v>2085</v>
      </c>
      <c r="F383" s="353" t="s">
        <v>2085</v>
      </c>
      <c r="G383" s="353" t="s">
        <v>2084</v>
      </c>
      <c r="H383" s="353" t="s">
        <v>2723</v>
      </c>
      <c r="I383" s="353" t="s">
        <v>2084</v>
      </c>
      <c r="J383" s="353" t="s">
        <v>2084</v>
      </c>
      <c r="K383" s="353" t="s">
        <v>2084</v>
      </c>
      <c r="L383" s="353" t="s">
        <v>2374</v>
      </c>
      <c r="M383" s="366" t="s">
        <v>4262</v>
      </c>
    </row>
    <row r="384" spans="1:13" outlineLevel="1" x14ac:dyDescent="0.5">
      <c r="A384" s="352" t="s">
        <v>1738</v>
      </c>
      <c r="B384" s="352" t="s">
        <v>411</v>
      </c>
      <c r="C384" s="352" t="s">
        <v>1822</v>
      </c>
      <c r="D384" s="354"/>
      <c r="E384" s="361" t="s">
        <v>1900</v>
      </c>
      <c r="F384" s="353" t="s">
        <v>1900</v>
      </c>
      <c r="G384" s="353" t="s">
        <v>1901</v>
      </c>
      <c r="H384" s="353" t="s">
        <v>1902</v>
      </c>
      <c r="I384" s="353" t="s">
        <v>1903</v>
      </c>
      <c r="J384" s="353" t="s">
        <v>1904</v>
      </c>
      <c r="K384" s="353" t="s">
        <v>1905</v>
      </c>
      <c r="L384" s="353" t="s">
        <v>2375</v>
      </c>
      <c r="M384" s="366" t="s">
        <v>4262</v>
      </c>
    </row>
    <row r="385" spans="1:13" outlineLevel="1" x14ac:dyDescent="0.5">
      <c r="A385" s="352" t="s">
        <v>1740</v>
      </c>
      <c r="B385" s="352" t="s">
        <v>411</v>
      </c>
      <c r="C385" s="352" t="s">
        <v>1823</v>
      </c>
      <c r="D385" s="354"/>
      <c r="E385" s="361" t="s">
        <v>1906</v>
      </c>
      <c r="F385" s="353" t="s">
        <v>1906</v>
      </c>
      <c r="G385" s="353" t="s">
        <v>1907</v>
      </c>
      <c r="H385" s="353" t="s">
        <v>1908</v>
      </c>
      <c r="I385" s="353" t="s">
        <v>1909</v>
      </c>
      <c r="J385" s="353" t="s">
        <v>1910</v>
      </c>
      <c r="K385" s="353" t="s">
        <v>1911</v>
      </c>
      <c r="L385" s="353" t="s">
        <v>2376</v>
      </c>
      <c r="M385" s="366" t="s">
        <v>4262</v>
      </c>
    </row>
    <row r="386" spans="1:13" outlineLevel="1" x14ac:dyDescent="0.5">
      <c r="A386" s="352" t="s">
        <v>1743</v>
      </c>
      <c r="B386" s="352" t="s">
        <v>411</v>
      </c>
      <c r="C386" s="352" t="s">
        <v>1824</v>
      </c>
      <c r="D386" s="354"/>
      <c r="E386" s="361" t="s">
        <v>1912</v>
      </c>
      <c r="F386" s="353" t="s">
        <v>1912</v>
      </c>
      <c r="G386" s="353" t="s">
        <v>1913</v>
      </c>
      <c r="H386" s="353" t="s">
        <v>2724</v>
      </c>
      <c r="I386" s="353" t="s">
        <v>1914</v>
      </c>
      <c r="J386" s="353" t="s">
        <v>1915</v>
      </c>
      <c r="K386" s="353" t="s">
        <v>1916</v>
      </c>
      <c r="L386" s="353" t="s">
        <v>2377</v>
      </c>
      <c r="M386" s="366" t="s">
        <v>4262</v>
      </c>
    </row>
    <row r="387" spans="1:13" outlineLevel="1" x14ac:dyDescent="0.5">
      <c r="A387" s="352" t="s">
        <v>1799</v>
      </c>
      <c r="B387" s="352" t="s">
        <v>411</v>
      </c>
      <c r="C387" s="352" t="s">
        <v>1825</v>
      </c>
      <c r="D387" s="354"/>
      <c r="E387" s="361" t="s">
        <v>1917</v>
      </c>
      <c r="F387" s="353" t="s">
        <v>1917</v>
      </c>
      <c r="G387" s="353" t="s">
        <v>1918</v>
      </c>
      <c r="H387" s="353" t="s">
        <v>1919</v>
      </c>
      <c r="I387" s="353" t="s">
        <v>1920</v>
      </c>
      <c r="J387" s="353" t="s">
        <v>1921</v>
      </c>
      <c r="K387" s="353" t="s">
        <v>1922</v>
      </c>
      <c r="L387" s="353" t="s">
        <v>2378</v>
      </c>
      <c r="M387" s="366" t="s">
        <v>4262</v>
      </c>
    </row>
    <row r="388" spans="1:13" outlineLevel="1" x14ac:dyDescent="0.5">
      <c r="A388" s="352" t="s">
        <v>1686</v>
      </c>
      <c r="B388" s="352" t="s">
        <v>411</v>
      </c>
      <c r="C388" s="352" t="s">
        <v>1826</v>
      </c>
      <c r="D388" s="354"/>
      <c r="E388" s="361" t="s">
        <v>1923</v>
      </c>
      <c r="F388" s="353" t="s">
        <v>1923</v>
      </c>
      <c r="G388" s="353" t="s">
        <v>1924</v>
      </c>
      <c r="H388" s="353" t="s">
        <v>1925</v>
      </c>
      <c r="I388" s="353" t="s">
        <v>1926</v>
      </c>
      <c r="J388" s="353" t="s">
        <v>1927</v>
      </c>
      <c r="K388" s="353" t="s">
        <v>1928</v>
      </c>
      <c r="L388" s="353" t="s">
        <v>2379</v>
      </c>
      <c r="M388" s="366" t="s">
        <v>4262</v>
      </c>
    </row>
    <row r="389" spans="1:13" outlineLevel="1" x14ac:dyDescent="0.5">
      <c r="A389" s="352" t="s">
        <v>1689</v>
      </c>
      <c r="B389" s="352" t="s">
        <v>411</v>
      </c>
      <c r="C389" s="352" t="s">
        <v>1827</v>
      </c>
      <c r="D389" s="354"/>
      <c r="E389" s="361" t="s">
        <v>1929</v>
      </c>
      <c r="F389" s="353" t="s">
        <v>1929</v>
      </c>
      <c r="G389" s="353" t="s">
        <v>1930</v>
      </c>
      <c r="H389" s="353" t="s">
        <v>1931</v>
      </c>
      <c r="I389" s="353" t="s">
        <v>1932</v>
      </c>
      <c r="J389" s="353" t="s">
        <v>1933</v>
      </c>
      <c r="K389" s="353" t="s">
        <v>1934</v>
      </c>
      <c r="L389" s="353" t="s">
        <v>2380</v>
      </c>
      <c r="M389" s="366" t="s">
        <v>4262</v>
      </c>
    </row>
    <row r="390" spans="1:13" outlineLevel="1" x14ac:dyDescent="0.5">
      <c r="A390" s="352" t="s">
        <v>3693</v>
      </c>
      <c r="B390" s="352" t="s">
        <v>411</v>
      </c>
      <c r="C390" s="352" t="s">
        <v>1828</v>
      </c>
      <c r="D390" s="354"/>
      <c r="E390" s="361" t="s">
        <v>2901</v>
      </c>
      <c r="F390" s="353" t="s">
        <v>2901</v>
      </c>
      <c r="G390" s="353" t="s">
        <v>2902</v>
      </c>
      <c r="H390" s="353" t="s">
        <v>2903</v>
      </c>
      <c r="I390" s="353" t="s">
        <v>2904</v>
      </c>
      <c r="J390" s="353" t="s">
        <v>2905</v>
      </c>
      <c r="K390" s="353" t="s">
        <v>2906</v>
      </c>
      <c r="L390" s="353" t="s">
        <v>2907</v>
      </c>
      <c r="M390" s="366" t="s">
        <v>4262</v>
      </c>
    </row>
    <row r="391" spans="1:13" outlineLevel="1" collapsed="1" x14ac:dyDescent="0.5">
      <c r="A391" s="352" t="s">
        <v>1801</v>
      </c>
      <c r="B391" s="352" t="s">
        <v>411</v>
      </c>
      <c r="C391" s="352" t="s">
        <v>1829</v>
      </c>
      <c r="D391" s="354"/>
      <c r="E391" s="361" t="s">
        <v>1938</v>
      </c>
      <c r="F391" s="353" t="s">
        <v>1938</v>
      </c>
      <c r="G391" s="353" t="s">
        <v>1945</v>
      </c>
      <c r="H391" s="353" t="s">
        <v>1946</v>
      </c>
      <c r="I391" s="353" t="s">
        <v>1947</v>
      </c>
      <c r="J391" s="353" t="s">
        <v>1948</v>
      </c>
      <c r="K391" s="353" t="s">
        <v>1949</v>
      </c>
      <c r="L391" s="353" t="s">
        <v>2381</v>
      </c>
      <c r="M391" s="366" t="s">
        <v>4262</v>
      </c>
    </row>
    <row r="392" spans="1:13" outlineLevel="1" x14ac:dyDescent="0.5">
      <c r="A392" s="352" t="s">
        <v>1803</v>
      </c>
      <c r="B392" s="352" t="s">
        <v>411</v>
      </c>
      <c r="C392" s="352" t="s">
        <v>1830</v>
      </c>
      <c r="D392" s="354"/>
      <c r="E392" s="361" t="s">
        <v>1939</v>
      </c>
      <c r="F392" s="353" t="s">
        <v>1939</v>
      </c>
      <c r="G392" s="353" t="s">
        <v>1950</v>
      </c>
      <c r="H392" s="353" t="s">
        <v>1954</v>
      </c>
      <c r="I392" s="353" t="s">
        <v>1959</v>
      </c>
      <c r="J392" s="353" t="s">
        <v>1963</v>
      </c>
      <c r="K392" s="353" t="s">
        <v>1968</v>
      </c>
      <c r="L392" s="353" t="s">
        <v>2382</v>
      </c>
      <c r="M392" s="366" t="s">
        <v>4262</v>
      </c>
    </row>
    <row r="393" spans="1:13" outlineLevel="1" collapsed="1" x14ac:dyDescent="0.5">
      <c r="A393" s="352" t="s">
        <v>1805</v>
      </c>
      <c r="B393" s="352" t="s">
        <v>411</v>
      </c>
      <c r="C393" s="352" t="s">
        <v>1831</v>
      </c>
      <c r="D393" s="354"/>
      <c r="E393" s="361" t="s">
        <v>1940</v>
      </c>
      <c r="F393" s="353" t="s">
        <v>1940</v>
      </c>
      <c r="G393" s="353" t="s">
        <v>1951</v>
      </c>
      <c r="H393" s="353" t="s">
        <v>1955</v>
      </c>
      <c r="I393" s="353" t="s">
        <v>1960</v>
      </c>
      <c r="J393" s="353" t="s">
        <v>1964</v>
      </c>
      <c r="K393" s="353" t="s">
        <v>1969</v>
      </c>
      <c r="L393" s="353" t="s">
        <v>2383</v>
      </c>
      <c r="M393" s="366" t="s">
        <v>4262</v>
      </c>
    </row>
    <row r="394" spans="1:13" outlineLevel="1" x14ac:dyDescent="0.5">
      <c r="A394" s="352" t="s">
        <v>1807</v>
      </c>
      <c r="B394" s="352" t="s">
        <v>411</v>
      </c>
      <c r="C394" s="352" t="s">
        <v>1832</v>
      </c>
      <c r="D394" s="354"/>
      <c r="E394" s="361" t="s">
        <v>1941</v>
      </c>
      <c r="F394" s="353" t="s">
        <v>1941</v>
      </c>
      <c r="G394" s="353" t="s">
        <v>1952</v>
      </c>
      <c r="H394" s="353" t="s">
        <v>1956</v>
      </c>
      <c r="I394" s="353" t="s">
        <v>1961</v>
      </c>
      <c r="J394" s="353" t="s">
        <v>1965</v>
      </c>
      <c r="K394" s="353" t="s">
        <v>1970</v>
      </c>
      <c r="L394" s="353" t="s">
        <v>2384</v>
      </c>
      <c r="M394" s="366" t="s">
        <v>4262</v>
      </c>
    </row>
    <row r="395" spans="1:13" outlineLevel="1" collapsed="1" x14ac:dyDescent="0.5">
      <c r="A395" s="352" t="s">
        <v>1809</v>
      </c>
      <c r="B395" s="352" t="s">
        <v>411</v>
      </c>
      <c r="C395" s="352" t="s">
        <v>1833</v>
      </c>
      <c r="D395" s="354"/>
      <c r="E395" s="361" t="s">
        <v>1942</v>
      </c>
      <c r="F395" s="353" t="s">
        <v>1942</v>
      </c>
      <c r="G395" s="353" t="s">
        <v>1953</v>
      </c>
      <c r="H395" s="353" t="s">
        <v>1957</v>
      </c>
      <c r="I395" s="353" t="s">
        <v>1962</v>
      </c>
      <c r="J395" s="353" t="s">
        <v>1966</v>
      </c>
      <c r="K395" s="353" t="s">
        <v>1971</v>
      </c>
      <c r="L395" s="353" t="s">
        <v>2385</v>
      </c>
      <c r="M395" s="366" t="s">
        <v>4262</v>
      </c>
    </row>
    <row r="396" spans="1:13" outlineLevel="1" x14ac:dyDescent="0.5">
      <c r="A396" s="352" t="s">
        <v>3694</v>
      </c>
      <c r="B396" s="352" t="s">
        <v>411</v>
      </c>
      <c r="C396" s="352" t="s">
        <v>1834</v>
      </c>
      <c r="D396" s="354"/>
      <c r="E396" s="361" t="s">
        <v>1943</v>
      </c>
      <c r="F396" s="353" t="s">
        <v>1943</v>
      </c>
      <c r="G396" s="353" t="s">
        <v>1944</v>
      </c>
      <c r="H396" s="353" t="s">
        <v>1958</v>
      </c>
      <c r="I396" s="353" t="s">
        <v>1943</v>
      </c>
      <c r="J396" s="353" t="s">
        <v>1967</v>
      </c>
      <c r="K396" s="353" t="s">
        <v>1972</v>
      </c>
      <c r="L396" s="353" t="s">
        <v>2163</v>
      </c>
      <c r="M396" s="366" t="s">
        <v>4262</v>
      </c>
    </row>
    <row r="397" spans="1:13" outlineLevel="1" x14ac:dyDescent="0.5">
      <c r="A397" s="352" t="s">
        <v>1684</v>
      </c>
      <c r="B397" s="352" t="s">
        <v>411</v>
      </c>
      <c r="C397" s="352" t="s">
        <v>1835</v>
      </c>
      <c r="D397" s="354"/>
      <c r="E397" s="361" t="s">
        <v>1935</v>
      </c>
      <c r="F397" s="353" t="s">
        <v>1935</v>
      </c>
      <c r="G397" s="353" t="s">
        <v>1936</v>
      </c>
      <c r="H397" s="353" t="s">
        <v>1935</v>
      </c>
      <c r="I397" s="353" t="s">
        <v>1936</v>
      </c>
      <c r="J397" s="353" t="s">
        <v>1936</v>
      </c>
      <c r="K397" s="353" t="s">
        <v>1937</v>
      </c>
      <c r="L397" s="353" t="s">
        <v>2386</v>
      </c>
      <c r="M397" s="366" t="s">
        <v>4262</v>
      </c>
    </row>
    <row r="398" spans="1:13" outlineLevel="1" x14ac:dyDescent="0.5">
      <c r="A398" s="352" t="s">
        <v>2019</v>
      </c>
      <c r="B398" s="352" t="s">
        <v>411</v>
      </c>
      <c r="C398" s="352" t="s">
        <v>1836</v>
      </c>
      <c r="D398" s="354"/>
      <c r="E398" s="361" t="s">
        <v>2900</v>
      </c>
      <c r="F398" s="353" t="s">
        <v>2900</v>
      </c>
      <c r="G398" s="353" t="s">
        <v>2895</v>
      </c>
      <c r="H398" s="353" t="s">
        <v>2896</v>
      </c>
      <c r="I398" s="353" t="s">
        <v>2897</v>
      </c>
      <c r="J398" s="353" t="s">
        <v>2898</v>
      </c>
      <c r="K398" s="353" t="s">
        <v>2899</v>
      </c>
      <c r="L398" s="353" t="s">
        <v>2387</v>
      </c>
      <c r="M398" s="366" t="s">
        <v>4262</v>
      </c>
    </row>
    <row r="399" spans="1:13" outlineLevel="1" x14ac:dyDescent="0.5">
      <c r="A399" s="352" t="s">
        <v>3200</v>
      </c>
      <c r="B399" s="352" t="s">
        <v>411</v>
      </c>
      <c r="C399" s="352" t="s">
        <v>2042</v>
      </c>
      <c r="D399" s="354"/>
      <c r="E399" s="361" t="s">
        <v>3196</v>
      </c>
      <c r="F399" s="353" t="s">
        <v>3196</v>
      </c>
      <c r="G399" s="353" t="s">
        <v>3208</v>
      </c>
      <c r="H399" s="353" t="s">
        <v>3209</v>
      </c>
      <c r="I399" s="353" t="s">
        <v>3210</v>
      </c>
      <c r="J399" s="353" t="s">
        <v>3211</v>
      </c>
      <c r="K399" s="353" t="s">
        <v>3212</v>
      </c>
      <c r="L399" s="353" t="s">
        <v>3198</v>
      </c>
      <c r="M399" s="366" t="s">
        <v>4262</v>
      </c>
    </row>
    <row r="400" spans="1:13" outlineLevel="1" x14ac:dyDescent="0.5">
      <c r="A400" s="352" t="s">
        <v>3201</v>
      </c>
      <c r="B400" s="352" t="s">
        <v>411</v>
      </c>
      <c r="C400" s="352" t="s">
        <v>2053</v>
      </c>
      <c r="D400" s="354"/>
      <c r="E400" s="361" t="s">
        <v>3197</v>
      </c>
      <c r="F400" s="353" t="s">
        <v>3197</v>
      </c>
      <c r="G400" s="353" t="s">
        <v>3213</v>
      </c>
      <c r="H400" s="353" t="s">
        <v>3214</v>
      </c>
      <c r="I400" s="353" t="s">
        <v>3215</v>
      </c>
      <c r="J400" s="353" t="s">
        <v>3216</v>
      </c>
      <c r="K400" s="353" t="s">
        <v>3217</v>
      </c>
      <c r="L400" s="353" t="s">
        <v>3199</v>
      </c>
      <c r="M400" s="366" t="s">
        <v>4262</v>
      </c>
    </row>
    <row r="401" spans="1:13" outlineLevel="1" x14ac:dyDescent="0.5">
      <c r="A401" s="293" t="s">
        <v>3857</v>
      </c>
      <c r="B401" s="352" t="s">
        <v>411</v>
      </c>
      <c r="C401" s="352" t="s">
        <v>3858</v>
      </c>
      <c r="D401" s="354"/>
      <c r="E401" s="361" t="s">
        <v>3284</v>
      </c>
      <c r="F401" s="353" t="s">
        <v>3284</v>
      </c>
      <c r="G401" s="353" t="s">
        <v>3284</v>
      </c>
      <c r="H401" s="353" t="s">
        <v>3284</v>
      </c>
      <c r="I401" s="353" t="s">
        <v>3862</v>
      </c>
      <c r="J401" s="353" t="s">
        <v>3863</v>
      </c>
      <c r="K401" s="353" t="s">
        <v>3864</v>
      </c>
      <c r="L401" s="353" t="s">
        <v>3861</v>
      </c>
      <c r="M401" s="366" t="s">
        <v>4262</v>
      </c>
    </row>
    <row r="402" spans="1:13" outlineLevel="1" x14ac:dyDescent="0.5">
      <c r="A402" s="352" t="s">
        <v>3859</v>
      </c>
      <c r="B402" s="352" t="s">
        <v>411</v>
      </c>
      <c r="C402" s="352" t="s">
        <v>3860</v>
      </c>
      <c r="D402" s="354"/>
      <c r="E402" s="361" t="s">
        <v>3865</v>
      </c>
      <c r="F402" s="353" t="s">
        <v>3865</v>
      </c>
      <c r="G402" s="353"/>
      <c r="H402" s="353"/>
      <c r="I402" s="353"/>
      <c r="J402" s="353"/>
      <c r="K402" s="353"/>
      <c r="L402" s="353"/>
      <c r="M402" s="366" t="s">
        <v>4262</v>
      </c>
    </row>
    <row r="403" spans="1:13" outlineLevel="1" x14ac:dyDescent="0.5">
      <c r="A403" s="352" t="s">
        <v>3695</v>
      </c>
      <c r="B403" s="352" t="s">
        <v>411</v>
      </c>
      <c r="C403" s="352" t="s">
        <v>2064</v>
      </c>
      <c r="D403" s="354"/>
      <c r="E403" s="361" t="s">
        <v>2066</v>
      </c>
      <c r="F403" s="353" t="s">
        <v>2066</v>
      </c>
      <c r="G403" s="353" t="s">
        <v>2889</v>
      </c>
      <c r="H403" s="353" t="s">
        <v>2890</v>
      </c>
      <c r="I403" s="353" t="s">
        <v>2891</v>
      </c>
      <c r="J403" s="353" t="s">
        <v>2892</v>
      </c>
      <c r="K403" s="353" t="s">
        <v>2893</v>
      </c>
      <c r="L403" s="353" t="s">
        <v>2894</v>
      </c>
      <c r="M403" s="366" t="s">
        <v>4262</v>
      </c>
    </row>
    <row r="404" spans="1:13" outlineLevel="1" x14ac:dyDescent="0.5">
      <c r="A404" s="352" t="s">
        <v>3711</v>
      </c>
      <c r="B404" s="352" t="s">
        <v>411</v>
      </c>
      <c r="C404" s="352" t="s">
        <v>2065</v>
      </c>
      <c r="D404" s="354"/>
      <c r="E404" s="361" t="s">
        <v>2067</v>
      </c>
      <c r="F404" s="353" t="s">
        <v>2067</v>
      </c>
      <c r="G404" s="353" t="s">
        <v>2883</v>
      </c>
      <c r="H404" s="353" t="s">
        <v>2884</v>
      </c>
      <c r="I404" s="353" t="s">
        <v>2885</v>
      </c>
      <c r="J404" s="353" t="s">
        <v>2886</v>
      </c>
      <c r="K404" s="353" t="s">
        <v>2887</v>
      </c>
      <c r="L404" s="353" t="s">
        <v>2888</v>
      </c>
      <c r="M404" s="366" t="s">
        <v>4262</v>
      </c>
    </row>
    <row r="405" spans="1:13" outlineLevel="1" x14ac:dyDescent="0.5">
      <c r="A405" s="352" t="s">
        <v>3696</v>
      </c>
      <c r="B405" s="352" t="s">
        <v>411</v>
      </c>
      <c r="C405" s="352" t="s">
        <v>2068</v>
      </c>
      <c r="D405" s="354"/>
      <c r="E405" s="361" t="s">
        <v>2070</v>
      </c>
      <c r="F405" s="353" t="s">
        <v>2070</v>
      </c>
      <c r="G405" s="353" t="s">
        <v>2075</v>
      </c>
      <c r="H405" s="353" t="s">
        <v>2074</v>
      </c>
      <c r="I405" s="353" t="s">
        <v>2071</v>
      </c>
      <c r="J405" s="353" t="s">
        <v>2072</v>
      </c>
      <c r="K405" s="353" t="s">
        <v>2073</v>
      </c>
      <c r="L405" s="353" t="s">
        <v>2390</v>
      </c>
      <c r="M405" s="366" t="s">
        <v>4262</v>
      </c>
    </row>
    <row r="406" spans="1:13" outlineLevel="1" x14ac:dyDescent="0.5">
      <c r="A406" s="352" t="s">
        <v>3697</v>
      </c>
      <c r="B406" s="352" t="s">
        <v>411</v>
      </c>
      <c r="C406" s="352" t="s">
        <v>2069</v>
      </c>
      <c r="D406" s="354"/>
      <c r="E406" s="361" t="s">
        <v>2877</v>
      </c>
      <c r="F406" s="353" t="s">
        <v>2877</v>
      </c>
      <c r="G406" s="353" t="s">
        <v>2878</v>
      </c>
      <c r="H406" s="353" t="s">
        <v>2879</v>
      </c>
      <c r="I406" s="353" t="s">
        <v>2880</v>
      </c>
      <c r="J406" s="353" t="s">
        <v>2881</v>
      </c>
      <c r="K406" s="353" t="s">
        <v>2882</v>
      </c>
      <c r="L406" s="353" t="s">
        <v>2391</v>
      </c>
      <c r="M406" s="366" t="s">
        <v>4262</v>
      </c>
    </row>
    <row r="407" spans="1:13" outlineLevel="1" x14ac:dyDescent="0.5">
      <c r="A407" s="295" t="s">
        <v>3698</v>
      </c>
      <c r="B407" s="352" t="s">
        <v>411</v>
      </c>
      <c r="C407" s="352">
        <v>94</v>
      </c>
      <c r="D407" s="354"/>
      <c r="E407" s="361" t="s">
        <v>2086</v>
      </c>
      <c r="F407" s="353" t="s">
        <v>2086</v>
      </c>
      <c r="G407" s="353" t="s">
        <v>2091</v>
      </c>
      <c r="H407" s="353" t="s">
        <v>2089</v>
      </c>
      <c r="I407" s="353" t="s">
        <v>2088</v>
      </c>
      <c r="J407" s="353" t="s">
        <v>2087</v>
      </c>
      <c r="K407" s="353" t="s">
        <v>2090</v>
      </c>
      <c r="L407" s="353" t="s">
        <v>2392</v>
      </c>
      <c r="M407" s="366" t="s">
        <v>4262</v>
      </c>
    </row>
    <row r="408" spans="1:13" outlineLevel="1" x14ac:dyDescent="0.5">
      <c r="A408" s="293" t="s">
        <v>3699</v>
      </c>
      <c r="B408" s="352" t="s">
        <v>411</v>
      </c>
      <c r="C408" s="352" t="s">
        <v>3101</v>
      </c>
      <c r="D408" s="354"/>
      <c r="E408" s="361" t="s">
        <v>2725</v>
      </c>
      <c r="F408" s="353" t="s">
        <v>2725</v>
      </c>
      <c r="G408" s="353" t="s">
        <v>2726</v>
      </c>
      <c r="H408" s="353" t="s">
        <v>2403</v>
      </c>
      <c r="I408" s="353" t="s">
        <v>2727</v>
      </c>
      <c r="J408" s="353" t="s">
        <v>2728</v>
      </c>
      <c r="K408" s="353" t="s">
        <v>2407</v>
      </c>
      <c r="L408" s="353" t="s">
        <v>2409</v>
      </c>
      <c r="M408" s="366" t="s">
        <v>4262</v>
      </c>
    </row>
    <row r="409" spans="1:13" outlineLevel="1" x14ac:dyDescent="0.5">
      <c r="A409" s="295" t="s">
        <v>3700</v>
      </c>
      <c r="B409" s="352" t="s">
        <v>411</v>
      </c>
      <c r="C409" s="352" t="s">
        <v>3102</v>
      </c>
      <c r="D409" s="354"/>
      <c r="E409" s="361" t="s">
        <v>2400</v>
      </c>
      <c r="F409" s="353" t="s">
        <v>2400</v>
      </c>
      <c r="G409" s="353" t="s">
        <v>2872</v>
      </c>
      <c r="H409" s="353" t="s">
        <v>2873</v>
      </c>
      <c r="I409" s="353" t="s">
        <v>2874</v>
      </c>
      <c r="J409" s="353" t="s">
        <v>2875</v>
      </c>
      <c r="K409" s="353" t="s">
        <v>2876</v>
      </c>
      <c r="L409" s="353" t="s">
        <v>2410</v>
      </c>
      <c r="M409" s="366" t="s">
        <v>4262</v>
      </c>
    </row>
    <row r="410" spans="1:13" outlineLevel="1" x14ac:dyDescent="0.5">
      <c r="A410" s="293" t="s">
        <v>3701</v>
      </c>
      <c r="B410" s="352" t="s">
        <v>411</v>
      </c>
      <c r="C410" s="352" t="s">
        <v>3103</v>
      </c>
      <c r="D410" s="354"/>
      <c r="E410" s="361" t="s">
        <v>2401</v>
      </c>
      <c r="F410" s="353" t="s">
        <v>2401</v>
      </c>
      <c r="G410" s="353" t="s">
        <v>2402</v>
      </c>
      <c r="H410" s="353" t="s">
        <v>2404</v>
      </c>
      <c r="I410" s="353" t="s">
        <v>2405</v>
      </c>
      <c r="J410" s="353" t="s">
        <v>2406</v>
      </c>
      <c r="K410" s="353" t="s">
        <v>2408</v>
      </c>
      <c r="L410" s="353" t="s">
        <v>2411</v>
      </c>
      <c r="M410" s="366" t="s">
        <v>4262</v>
      </c>
    </row>
    <row r="411" spans="1:13" ht="28.7" outlineLevel="1" x14ac:dyDescent="0.5">
      <c r="A411" s="295" t="s">
        <v>3702</v>
      </c>
      <c r="B411" s="352" t="s">
        <v>411</v>
      </c>
      <c r="C411" s="352" t="s">
        <v>3099</v>
      </c>
      <c r="D411" s="354"/>
      <c r="E411" s="361" t="s">
        <v>3104</v>
      </c>
      <c r="F411" s="353" t="s">
        <v>3104</v>
      </c>
      <c r="G411" s="353" t="s">
        <v>3119</v>
      </c>
      <c r="H411" s="353" t="s">
        <v>3120</v>
      </c>
      <c r="I411" s="353" t="s">
        <v>3121</v>
      </c>
      <c r="J411" s="353" t="s">
        <v>3122</v>
      </c>
      <c r="K411" s="353" t="s">
        <v>3123</v>
      </c>
      <c r="L411" s="353" t="s">
        <v>3113</v>
      </c>
      <c r="M411" s="366" t="s">
        <v>4262</v>
      </c>
    </row>
    <row r="412" spans="1:13" outlineLevel="1" x14ac:dyDescent="0.5">
      <c r="A412" s="293" t="s">
        <v>3703</v>
      </c>
      <c r="B412" s="352" t="s">
        <v>411</v>
      </c>
      <c r="C412" s="352" t="s">
        <v>3100</v>
      </c>
      <c r="D412" s="354"/>
      <c r="E412" s="361" t="s">
        <v>3112</v>
      </c>
      <c r="F412" s="353" t="s">
        <v>3112</v>
      </c>
      <c r="G412" s="353" t="s">
        <v>3124</v>
      </c>
      <c r="H412" s="353" t="s">
        <v>3125</v>
      </c>
      <c r="I412" s="353" t="s">
        <v>3126</v>
      </c>
      <c r="J412" s="353" t="s">
        <v>3127</v>
      </c>
      <c r="K412" s="353" t="s">
        <v>3128</v>
      </c>
      <c r="L412" s="353" t="s">
        <v>3114</v>
      </c>
      <c r="M412" s="366" t="s">
        <v>4262</v>
      </c>
    </row>
    <row r="413" spans="1:13" outlineLevel="1" x14ac:dyDescent="0.5">
      <c r="A413" s="295" t="s">
        <v>3704</v>
      </c>
      <c r="B413" s="352" t="s">
        <v>411</v>
      </c>
      <c r="C413" s="352" t="s">
        <v>3106</v>
      </c>
      <c r="D413" s="354"/>
      <c r="E413" s="361" t="s">
        <v>3105</v>
      </c>
      <c r="F413" s="353" t="s">
        <v>3105</v>
      </c>
      <c r="G413" s="353" t="s">
        <v>3129</v>
      </c>
      <c r="H413" s="353" t="s">
        <v>3130</v>
      </c>
      <c r="I413" s="353" t="s">
        <v>3131</v>
      </c>
      <c r="J413" s="353" t="s">
        <v>3132</v>
      </c>
      <c r="K413" s="353" t="s">
        <v>3133</v>
      </c>
      <c r="L413" s="353" t="s">
        <v>3115</v>
      </c>
      <c r="M413" s="366" t="s">
        <v>4262</v>
      </c>
    </row>
    <row r="414" spans="1:13" outlineLevel="1" x14ac:dyDescent="0.5">
      <c r="A414" s="293" t="s">
        <v>3705</v>
      </c>
      <c r="B414" s="352" t="s">
        <v>411</v>
      </c>
      <c r="C414" s="352" t="s">
        <v>3107</v>
      </c>
      <c r="D414" s="354"/>
      <c r="E414" s="361" t="s">
        <v>3090</v>
      </c>
      <c r="F414" s="353" t="s">
        <v>3090</v>
      </c>
      <c r="G414" s="353" t="s">
        <v>3134</v>
      </c>
      <c r="H414" s="353" t="s">
        <v>3135</v>
      </c>
      <c r="I414" s="353" t="s">
        <v>3136</v>
      </c>
      <c r="J414" s="353" t="s">
        <v>3137</v>
      </c>
      <c r="K414" s="353" t="s">
        <v>3138</v>
      </c>
      <c r="L414" s="353" t="s">
        <v>3116</v>
      </c>
      <c r="M414" s="366" t="s">
        <v>4262</v>
      </c>
    </row>
    <row r="415" spans="1:13" outlineLevel="1" x14ac:dyDescent="0.5">
      <c r="A415" s="295" t="s">
        <v>3706</v>
      </c>
      <c r="B415" s="352" t="s">
        <v>411</v>
      </c>
      <c r="C415" s="352" t="s">
        <v>3109</v>
      </c>
      <c r="D415" s="354"/>
      <c r="E415" s="361" t="s">
        <v>3108</v>
      </c>
      <c r="F415" s="353" t="s">
        <v>3108</v>
      </c>
      <c r="G415" s="353" t="s">
        <v>3139</v>
      </c>
      <c r="H415" s="353" t="s">
        <v>3140</v>
      </c>
      <c r="I415" s="353" t="s">
        <v>3141</v>
      </c>
      <c r="J415" s="353" t="s">
        <v>3142</v>
      </c>
      <c r="K415" s="353" t="s">
        <v>3143</v>
      </c>
      <c r="L415" s="353" t="s">
        <v>3117</v>
      </c>
      <c r="M415" s="366" t="s">
        <v>4262</v>
      </c>
    </row>
    <row r="416" spans="1:13" outlineLevel="1" x14ac:dyDescent="0.5">
      <c r="A416" s="293" t="s">
        <v>3707</v>
      </c>
      <c r="B416" s="352" t="s">
        <v>411</v>
      </c>
      <c r="C416" s="352" t="s">
        <v>3111</v>
      </c>
      <c r="D416" s="354"/>
      <c r="E416" s="361" t="s">
        <v>3110</v>
      </c>
      <c r="F416" s="353" t="s">
        <v>3110</v>
      </c>
      <c r="G416" s="353" t="s">
        <v>3144</v>
      </c>
      <c r="H416" s="353" t="s">
        <v>3145</v>
      </c>
      <c r="I416" s="353" t="s">
        <v>3146</v>
      </c>
      <c r="J416" s="353" t="s">
        <v>3147</v>
      </c>
      <c r="K416" s="353" t="s">
        <v>3148</v>
      </c>
      <c r="L416" s="353" t="s">
        <v>3118</v>
      </c>
      <c r="M416" s="366" t="s">
        <v>4262</v>
      </c>
    </row>
    <row r="417" spans="1:13" outlineLevel="1" x14ac:dyDescent="0.5">
      <c r="A417" s="295" t="s">
        <v>3708</v>
      </c>
      <c r="B417" s="352" t="s">
        <v>411</v>
      </c>
      <c r="C417" s="352" t="s">
        <v>3195</v>
      </c>
      <c r="D417" s="354"/>
      <c r="E417" s="361" t="s">
        <v>2057</v>
      </c>
      <c r="F417" s="353" t="s">
        <v>2057</v>
      </c>
      <c r="G417" s="353" t="s">
        <v>2058</v>
      </c>
      <c r="H417" s="353" t="s">
        <v>2059</v>
      </c>
      <c r="I417" s="353" t="s">
        <v>2060</v>
      </c>
      <c r="J417" s="353" t="s">
        <v>2060</v>
      </c>
      <c r="K417" s="353" t="s">
        <v>2061</v>
      </c>
      <c r="L417" s="353" t="s">
        <v>2389</v>
      </c>
      <c r="M417" s="366" t="s">
        <v>4262</v>
      </c>
    </row>
    <row r="418" spans="1:13" outlineLevel="1" x14ac:dyDescent="0.5">
      <c r="A418" s="293" t="s">
        <v>3709</v>
      </c>
      <c r="B418" s="352" t="s">
        <v>411</v>
      </c>
      <c r="C418" s="352" t="s">
        <v>3194</v>
      </c>
      <c r="D418" s="354"/>
      <c r="E418" s="361" t="s">
        <v>2043</v>
      </c>
      <c r="F418" s="353" t="s">
        <v>2043</v>
      </c>
      <c r="G418" s="353" t="s">
        <v>2044</v>
      </c>
      <c r="H418" s="353" t="s">
        <v>2046</v>
      </c>
      <c r="I418" s="353" t="s">
        <v>2047</v>
      </c>
      <c r="J418" s="353" t="s">
        <v>2045</v>
      </c>
      <c r="K418" s="353" t="s">
        <v>2048</v>
      </c>
      <c r="L418" s="353" t="s">
        <v>2388</v>
      </c>
      <c r="M418" s="366" t="s">
        <v>4262</v>
      </c>
    </row>
    <row r="419" spans="1:13" outlineLevel="1" x14ac:dyDescent="0.5">
      <c r="A419" s="295" t="s">
        <v>3710</v>
      </c>
      <c r="B419" s="352" t="s">
        <v>411</v>
      </c>
      <c r="C419" s="352">
        <v>98</v>
      </c>
      <c r="D419" s="354"/>
      <c r="E419" s="361" t="s">
        <v>2857</v>
      </c>
      <c r="F419" s="353" t="s">
        <v>2857</v>
      </c>
      <c r="G419" s="353" t="s">
        <v>2858</v>
      </c>
      <c r="H419" s="353" t="s">
        <v>2863</v>
      </c>
      <c r="I419" s="353" t="s">
        <v>2862</v>
      </c>
      <c r="J419" s="353" t="s">
        <v>2861</v>
      </c>
      <c r="K419" s="353" t="s">
        <v>2860</v>
      </c>
      <c r="L419" s="353" t="s">
        <v>2859</v>
      </c>
      <c r="M419" s="366" t="s">
        <v>4262</v>
      </c>
    </row>
    <row r="420" spans="1:13" outlineLevel="1" x14ac:dyDescent="0.5">
      <c r="A420" s="293" t="s">
        <v>3713</v>
      </c>
      <c r="B420" s="352" t="s">
        <v>411</v>
      </c>
      <c r="C420" s="352" t="s">
        <v>3203</v>
      </c>
      <c r="D420" s="354"/>
      <c r="E420" s="361" t="s">
        <v>3205</v>
      </c>
      <c r="F420" s="353" t="s">
        <v>3205</v>
      </c>
      <c r="G420" s="353" t="s">
        <v>3223</v>
      </c>
      <c r="H420" s="353" t="s">
        <v>3224</v>
      </c>
      <c r="I420" s="353" t="s">
        <v>3225</v>
      </c>
      <c r="J420" s="353" t="s">
        <v>3226</v>
      </c>
      <c r="K420" s="353" t="s">
        <v>3227</v>
      </c>
      <c r="L420" s="353" t="s">
        <v>3228</v>
      </c>
      <c r="M420" s="366" t="s">
        <v>4262</v>
      </c>
    </row>
    <row r="421" spans="1:13" outlineLevel="1" x14ac:dyDescent="0.5">
      <c r="A421" s="295" t="s">
        <v>3712</v>
      </c>
      <c r="B421" s="352" t="s">
        <v>411</v>
      </c>
      <c r="C421" s="352" t="s">
        <v>3204</v>
      </c>
      <c r="D421" s="354"/>
      <c r="E421" s="361" t="s">
        <v>3206</v>
      </c>
      <c r="F421" s="353" t="s">
        <v>3206</v>
      </c>
      <c r="G421" s="353" t="s">
        <v>3218</v>
      </c>
      <c r="H421" s="353" t="s">
        <v>3219</v>
      </c>
      <c r="I421" s="353" t="s">
        <v>3220</v>
      </c>
      <c r="J421" s="353" t="s">
        <v>3221</v>
      </c>
      <c r="K421" s="353" t="s">
        <v>3222</v>
      </c>
      <c r="L421" s="353" t="s">
        <v>3207</v>
      </c>
      <c r="M421" s="366" t="s">
        <v>4262</v>
      </c>
    </row>
    <row r="422" spans="1:13" outlineLevel="1" x14ac:dyDescent="0.5">
      <c r="A422" s="295" t="s">
        <v>3736</v>
      </c>
      <c r="B422" s="352" t="s">
        <v>411</v>
      </c>
      <c r="C422" s="352" t="s">
        <v>3717</v>
      </c>
      <c r="D422" s="354"/>
      <c r="E422" s="361" t="s">
        <v>3719</v>
      </c>
      <c r="F422" s="353" t="s">
        <v>3719</v>
      </c>
      <c r="G422" s="353" t="s">
        <v>3721</v>
      </c>
      <c r="H422" s="353" t="s">
        <v>3722</v>
      </c>
      <c r="I422" s="353" t="s">
        <v>3723</v>
      </c>
      <c r="J422" s="353" t="s">
        <v>3724</v>
      </c>
      <c r="K422" s="353" t="s">
        <v>3725</v>
      </c>
      <c r="L422" s="353" t="s">
        <v>3720</v>
      </c>
      <c r="M422" s="366" t="s">
        <v>4262</v>
      </c>
    </row>
    <row r="423" spans="1:13" outlineLevel="1" x14ac:dyDescent="0.5">
      <c r="A423" s="295" t="s">
        <v>3737</v>
      </c>
      <c r="B423" s="352" t="s">
        <v>411</v>
      </c>
      <c r="C423" s="352" t="s">
        <v>3718</v>
      </c>
      <c r="D423" s="354"/>
      <c r="E423" s="361" t="s">
        <v>3726</v>
      </c>
      <c r="F423" s="353" t="s">
        <v>3726</v>
      </c>
      <c r="G423" s="353" t="s">
        <v>3727</v>
      </c>
      <c r="H423" s="353" t="s">
        <v>3728</v>
      </c>
      <c r="I423" s="353" t="s">
        <v>3729</v>
      </c>
      <c r="J423" s="353" t="s">
        <v>3730</v>
      </c>
      <c r="K423" s="353" t="s">
        <v>3731</v>
      </c>
      <c r="L423" s="353" t="s">
        <v>3732</v>
      </c>
      <c r="M423" s="366" t="s">
        <v>4262</v>
      </c>
    </row>
    <row r="424" spans="1:13" outlineLevel="1" x14ac:dyDescent="0.5">
      <c r="A424" s="295" t="s">
        <v>3793</v>
      </c>
      <c r="B424" s="352" t="s">
        <v>411</v>
      </c>
      <c r="C424" s="352" t="s">
        <v>3792</v>
      </c>
      <c r="D424" s="354"/>
      <c r="E424" s="361" t="s">
        <v>3794</v>
      </c>
      <c r="F424" s="353" t="s">
        <v>3794</v>
      </c>
      <c r="G424" s="353" t="s">
        <v>3795</v>
      </c>
      <c r="H424" s="353" t="s">
        <v>3796</v>
      </c>
      <c r="I424" s="353" t="s">
        <v>3797</v>
      </c>
      <c r="J424" s="353" t="s">
        <v>3798</v>
      </c>
      <c r="K424" s="353" t="s">
        <v>3799</v>
      </c>
      <c r="L424" s="353" t="s">
        <v>3800</v>
      </c>
      <c r="M424" s="366" t="s">
        <v>4262</v>
      </c>
    </row>
    <row r="425" spans="1:13" outlineLevel="1" x14ac:dyDescent="0.5">
      <c r="A425" s="295" t="s">
        <v>3793</v>
      </c>
      <c r="B425" s="352" t="s">
        <v>411</v>
      </c>
      <c r="C425" s="352" t="s">
        <v>3906</v>
      </c>
      <c r="D425" s="354"/>
      <c r="E425" s="361" t="s">
        <v>3803</v>
      </c>
      <c r="F425" s="353" t="s">
        <v>3803</v>
      </c>
      <c r="G425" s="353" t="s">
        <v>3821</v>
      </c>
      <c r="H425" s="353" t="s">
        <v>3822</v>
      </c>
      <c r="I425" s="353" t="s">
        <v>3823</v>
      </c>
      <c r="J425" s="353" t="s">
        <v>3824</v>
      </c>
      <c r="K425" s="353" t="s">
        <v>3820</v>
      </c>
      <c r="L425" s="353" t="s">
        <v>3825</v>
      </c>
      <c r="M425" s="366" t="s">
        <v>4262</v>
      </c>
    </row>
    <row r="426" spans="1:13" ht="28.7" outlineLevel="1" x14ac:dyDescent="0.5">
      <c r="A426" s="295" t="s">
        <v>3818</v>
      </c>
      <c r="B426" s="352" t="s">
        <v>411</v>
      </c>
      <c r="C426" s="352" t="s">
        <v>3907</v>
      </c>
      <c r="D426" s="354"/>
      <c r="E426" s="361" t="s">
        <v>3804</v>
      </c>
      <c r="F426" s="353" t="s">
        <v>3804</v>
      </c>
      <c r="G426" s="353" t="s">
        <v>3805</v>
      </c>
      <c r="H426" s="353" t="s">
        <v>3806</v>
      </c>
      <c r="I426" s="353" t="s">
        <v>3807</v>
      </c>
      <c r="J426" s="353" t="s">
        <v>3808</v>
      </c>
      <c r="K426" s="353" t="s">
        <v>3809</v>
      </c>
      <c r="L426" s="353" t="s">
        <v>3810</v>
      </c>
      <c r="M426" s="366" t="s">
        <v>4262</v>
      </c>
    </row>
    <row r="427" spans="1:13" ht="28.7" outlineLevel="1" x14ac:dyDescent="0.5">
      <c r="A427" s="295" t="s">
        <v>3819</v>
      </c>
      <c r="B427" s="352" t="s">
        <v>411</v>
      </c>
      <c r="C427" s="352" t="s">
        <v>3908</v>
      </c>
      <c r="D427" s="354"/>
      <c r="E427" s="361" t="s">
        <v>3811</v>
      </c>
      <c r="F427" s="353" t="s">
        <v>3811</v>
      </c>
      <c r="G427" s="353" t="s">
        <v>3812</v>
      </c>
      <c r="H427" s="353" t="s">
        <v>3813</v>
      </c>
      <c r="I427" s="353" t="s">
        <v>3814</v>
      </c>
      <c r="J427" s="353" t="s">
        <v>3815</v>
      </c>
      <c r="K427" s="353" t="s">
        <v>3816</v>
      </c>
      <c r="L427" s="353" t="s">
        <v>3817</v>
      </c>
      <c r="M427" s="366" t="s">
        <v>4262</v>
      </c>
    </row>
    <row r="428" spans="1:13" ht="71.7" outlineLevel="1" x14ac:dyDescent="0.5">
      <c r="A428" s="295" t="s">
        <v>3909</v>
      </c>
      <c r="B428" s="352" t="s">
        <v>411</v>
      </c>
      <c r="C428" s="352" t="s">
        <v>3910</v>
      </c>
      <c r="D428" s="354"/>
      <c r="E428" s="361" t="s">
        <v>3911</v>
      </c>
      <c r="F428" s="353" t="s">
        <v>3911</v>
      </c>
      <c r="G428" s="353" t="s">
        <v>3912</v>
      </c>
      <c r="H428" s="353" t="s">
        <v>3913</v>
      </c>
      <c r="I428" s="353" t="s">
        <v>3914</v>
      </c>
      <c r="J428" s="353" t="s">
        <v>3915</v>
      </c>
      <c r="K428" s="353" t="s">
        <v>3916</v>
      </c>
      <c r="L428" s="353" t="s">
        <v>3917</v>
      </c>
      <c r="M428" s="366" t="s">
        <v>4262</v>
      </c>
    </row>
    <row r="429" spans="1:13" x14ac:dyDescent="0.5">
      <c r="A429" s="227" t="s">
        <v>782</v>
      </c>
      <c r="B429" s="380" t="s">
        <v>3230</v>
      </c>
      <c r="C429" s="296"/>
      <c r="D429" s="286"/>
      <c r="E429" s="348" t="str">
        <f>IFERROR(IF(D429&lt;&gt;"",D429,HLOOKUP($E$2,$F$3:L429,ROW(D429)-1,0)),F429)</f>
        <v>FIN</v>
      </c>
      <c r="F429" s="348" t="s">
        <v>2864</v>
      </c>
      <c r="G429" s="348" t="s">
        <v>2865</v>
      </c>
      <c r="H429" s="348" t="s">
        <v>2867</v>
      </c>
      <c r="I429" s="348" t="s">
        <v>2868</v>
      </c>
      <c r="J429" s="348" t="s">
        <v>2869</v>
      </c>
      <c r="K429" s="348" t="s">
        <v>2870</v>
      </c>
      <c r="L429" s="348" t="s">
        <v>2866</v>
      </c>
      <c r="M429" s="348" t="str">
        <f>E429</f>
        <v>FIN</v>
      </c>
    </row>
    <row r="430" spans="1:13" x14ac:dyDescent="0.5"/>
  </sheetData>
  <sheetProtection algorithmName="SHA-512" hashValue="vdBuF6DzdXclxRY/G59JSrbig5M2X/LODnUBipRNBAZ3MJf8T4D7u+TYWsr1AGDw952MrMtwcHfZewb8OnpoYQ==" saltValue="shOJJrcP1Rxtt7fusA9XBg==" spinCount="100000" sheet="1" objects="1" scenarios="1" selectLockedCells="1" autoFilter="0"/>
  <sortState xmlns:xlrd2="http://schemas.microsoft.com/office/spreadsheetml/2017/richdata2" ref="O4:Q31">
    <sortCondition ref="Q4:Q58"/>
    <sortCondition ref="O4:O58"/>
  </sortState>
  <phoneticPr fontId="58" type="noConversion"/>
  <conditionalFormatting sqref="F429 F159:F180 F4:F14 F80:F99 F101:F131 F182:F209 F329:F332 F134:F147 F18:F28 F36:F76 F237:F327 F211:F235">
    <cfRule type="duplicateValues" dxfId="593" priority="40"/>
  </conditionalFormatting>
  <conditionalFormatting sqref="F403:F410 F333:F365 F369:F398">
    <cfRule type="duplicateValues" dxfId="592" priority="36"/>
  </conditionalFormatting>
  <conditionalFormatting sqref="F419">
    <cfRule type="duplicateValues" dxfId="591" priority="35"/>
  </conditionalFormatting>
  <conditionalFormatting sqref="F77">
    <cfRule type="duplicateValues" dxfId="590" priority="34"/>
  </conditionalFormatting>
  <conditionalFormatting sqref="F78">
    <cfRule type="duplicateValues" dxfId="589" priority="33"/>
  </conditionalFormatting>
  <conditionalFormatting sqref="F79">
    <cfRule type="duplicateValues" dxfId="588" priority="32"/>
  </conditionalFormatting>
  <conditionalFormatting sqref="F411:F412">
    <cfRule type="duplicateValues" dxfId="587" priority="29"/>
  </conditionalFormatting>
  <conditionalFormatting sqref="F413:F416">
    <cfRule type="duplicateValues" dxfId="586" priority="27"/>
  </conditionalFormatting>
  <conditionalFormatting sqref="F100">
    <cfRule type="duplicateValues" dxfId="585" priority="26"/>
  </conditionalFormatting>
  <conditionalFormatting sqref="F148 F150:F158">
    <cfRule type="duplicateValues" dxfId="584" priority="21"/>
  </conditionalFormatting>
  <conditionalFormatting sqref="F417:F418">
    <cfRule type="duplicateValues" dxfId="583" priority="20"/>
  </conditionalFormatting>
  <conditionalFormatting sqref="F181">
    <cfRule type="duplicateValues" dxfId="582" priority="18"/>
  </conditionalFormatting>
  <conditionalFormatting sqref="F420">
    <cfRule type="duplicateValues" dxfId="581" priority="17"/>
  </conditionalFormatting>
  <conditionalFormatting sqref="F236">
    <cfRule type="duplicateValues" dxfId="580" priority="15"/>
  </conditionalFormatting>
  <conditionalFormatting sqref="F210">
    <cfRule type="duplicateValues" dxfId="579" priority="13"/>
  </conditionalFormatting>
  <conditionalFormatting sqref="F328">
    <cfRule type="duplicateValues" dxfId="578" priority="12"/>
  </conditionalFormatting>
  <conditionalFormatting sqref="F132:F133">
    <cfRule type="duplicateValues" dxfId="577" priority="11"/>
  </conditionalFormatting>
  <conditionalFormatting sqref="F15">
    <cfRule type="duplicateValues" dxfId="576" priority="10"/>
  </conditionalFormatting>
  <conditionalFormatting sqref="F29:F34">
    <cfRule type="duplicateValues" dxfId="575" priority="8"/>
  </conditionalFormatting>
  <conditionalFormatting sqref="F16">
    <cfRule type="duplicateValues" dxfId="574" priority="7"/>
  </conditionalFormatting>
  <conditionalFormatting sqref="F17">
    <cfRule type="duplicateValues" dxfId="573" priority="6"/>
  </conditionalFormatting>
  <conditionalFormatting sqref="F421:F427">
    <cfRule type="duplicateValues" dxfId="572" priority="8236"/>
  </conditionalFormatting>
  <conditionalFormatting sqref="F399:F400">
    <cfRule type="duplicateValues" dxfId="571" priority="8291"/>
  </conditionalFormatting>
  <conditionalFormatting sqref="F402">
    <cfRule type="duplicateValues" dxfId="570" priority="4"/>
  </conditionalFormatting>
  <conditionalFormatting sqref="F428">
    <cfRule type="duplicateValues" dxfId="569" priority="3"/>
  </conditionalFormatting>
  <conditionalFormatting sqref="F35">
    <cfRule type="duplicateValues" dxfId="568" priority="1"/>
  </conditionalFormatting>
  <dataValidations disablePrompts="1" count="4">
    <dataValidation allowBlank="1" showInputMessage="1" showErrorMessage="1" errorTitle="Error" error="El número inicial de las preguntas a exportar debe ser mayor que el menot número de preguntas._x000a__x000a_PULSA ESC para continuar." promptTitle="Nº Inicial" prompt="Debes introducir el nº de la primera pregunta que quieres exportar." sqref="F80" xr:uid="{00000000-0002-0000-0000-000000000000}"/>
    <dataValidation allowBlank="1" errorTitle="Error" error="El número inicial de las preguntas a exportar debe ser mayor que el menot número de preguntas._x000a__x000a_PULSA ESC para continuar." promptTitle="Nº Inicial" prompt="Debes introducir el nº de la primera pregunta que quieres exportar." sqref="F88" xr:uid="{00000000-0002-0000-0000-000001000000}"/>
    <dataValidation type="list" allowBlank="1" showInputMessage="1" showErrorMessage="1" sqref="W83:W88 X3:X77" xr:uid="{00000000-0002-0000-0000-000002000000}">
      <formula1>"True,False"</formula1>
    </dataValidation>
    <dataValidation type="list" allowBlank="1" showInputMessage="1" sqref="AC3:AC77" xr:uid="{00000000-0002-0000-0000-000003000000}">
      <formula1>"N/A"</formula1>
    </dataValidation>
  </dataValidations>
  <printOptions horizontalCentered="1"/>
  <pageMargins left="0.23622047244094491" right="0.23622047244094491" top="0.19685039370078741" bottom="0.19685039370078741" header="0.31496062992125984" footer="0.31496062992125984"/>
  <pageSetup paperSize="9" fitToWidth="2" fitToHeight="1000" orientation="landscape" horizontalDpi="360" verticalDpi="360" r:id="rId1"/>
  <drawing r:id="rId2"/>
  <tableParts count="3">
    <tablePart r:id="rId3"/>
    <tablePart r:id="rId4"/>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_00">
    <tabColor rgb="FF005877"/>
    <pageSetUpPr fitToPage="1"/>
  </sheetPr>
  <dimension ref="A1:Y413"/>
  <sheetViews>
    <sheetView showGridLines="0" showRowColHeaders="0" tabSelected="1" zoomScale="122" zoomScaleNormal="122" workbookViewId="0">
      <pane xSplit="24" ySplit="43" topLeftCell="Y44" activePane="bottomRight" state="frozen"/>
      <selection pane="topRight" activeCell="Y1" sqref="Y1"/>
      <selection pane="bottomLeft" activeCell="A44" sqref="A44"/>
      <selection pane="bottomRight" activeCell="J7" sqref="J7:P7"/>
    </sheetView>
  </sheetViews>
  <sheetFormatPr baseColWidth="10" defaultColWidth="0" defaultRowHeight="14.35" zeroHeight="1" x14ac:dyDescent="0.5"/>
  <cols>
    <col min="1" max="1" width="10.64453125" customWidth="1"/>
    <col min="2" max="2" width="2.64453125" customWidth="1"/>
    <col min="3" max="23" width="5.64453125" customWidth="1"/>
    <col min="24" max="25" width="2.64453125" customWidth="1"/>
    <col min="26" max="16384" width="11.41015625" hidden="1"/>
  </cols>
  <sheetData>
    <row r="1" spans="1:24" ht="1.5" customHeight="1" thickTop="1" x14ac:dyDescent="0.5">
      <c r="A1" s="633" t="s">
        <v>2991</v>
      </c>
      <c r="B1" s="267"/>
      <c r="C1" s="268"/>
      <c r="D1" s="268"/>
      <c r="E1" s="268"/>
      <c r="F1" s="268"/>
      <c r="G1" s="638" t="s">
        <v>37</v>
      </c>
      <c r="H1" s="638"/>
      <c r="I1" s="638"/>
      <c r="J1" s="638"/>
      <c r="K1" s="638"/>
      <c r="L1" s="638"/>
      <c r="M1" s="638"/>
      <c r="N1" s="638"/>
      <c r="O1" s="638"/>
      <c r="P1" s="638"/>
      <c r="Q1" s="638"/>
      <c r="R1" s="638"/>
      <c r="S1" s="638"/>
      <c r="T1" s="52"/>
      <c r="U1" s="52"/>
      <c r="V1" s="52"/>
      <c r="W1" s="52"/>
      <c r="X1" s="53"/>
    </row>
    <row r="2" spans="1:24" ht="30" customHeight="1" x14ac:dyDescent="0.5">
      <c r="A2" s="634"/>
      <c r="B2" s="269"/>
      <c r="C2" s="270"/>
      <c r="D2" s="271"/>
      <c r="E2" s="271"/>
      <c r="F2" s="271"/>
      <c r="G2" s="639"/>
      <c r="H2" s="639"/>
      <c r="I2" s="639"/>
      <c r="J2" s="639"/>
      <c r="K2" s="639"/>
      <c r="L2" s="639"/>
      <c r="M2" s="639"/>
      <c r="N2" s="639"/>
      <c r="O2" s="639"/>
      <c r="P2" s="639"/>
      <c r="Q2" s="639"/>
      <c r="R2" s="639"/>
      <c r="S2" s="639"/>
      <c r="T2" s="612" t="s">
        <v>4162</v>
      </c>
      <c r="U2" s="612"/>
      <c r="V2" s="612"/>
      <c r="W2" s="612"/>
      <c r="X2" s="272" t="s">
        <v>44</v>
      </c>
    </row>
    <row r="3" spans="1:24" ht="1.5" customHeight="1" x14ac:dyDescent="0.5">
      <c r="A3" s="634"/>
      <c r="B3" s="273"/>
      <c r="C3" s="271"/>
      <c r="D3" s="271"/>
      <c r="E3" s="271"/>
      <c r="F3" s="271"/>
      <c r="G3" s="639"/>
      <c r="H3" s="639"/>
      <c r="I3" s="639"/>
      <c r="J3" s="639"/>
      <c r="K3" s="639"/>
      <c r="L3" s="639"/>
      <c r="M3" s="639"/>
      <c r="N3" s="639"/>
      <c r="O3" s="639"/>
      <c r="P3" s="639"/>
      <c r="Q3" s="639"/>
      <c r="R3" s="639"/>
      <c r="S3" s="639"/>
      <c r="T3" s="226"/>
      <c r="U3" s="226"/>
      <c r="V3" s="226"/>
      <c r="W3" s="226"/>
      <c r="X3" s="274"/>
    </row>
    <row r="4" spans="1:24" ht="6" customHeight="1" x14ac:dyDescent="0.5">
      <c r="A4" s="634"/>
      <c r="B4" s="275"/>
      <c r="C4" s="19"/>
      <c r="D4" s="19"/>
      <c r="E4" s="19"/>
      <c r="F4" s="19"/>
      <c r="G4" s="19"/>
      <c r="H4" s="19"/>
      <c r="I4" s="19"/>
      <c r="J4" s="19"/>
      <c r="K4" s="19"/>
      <c r="L4" s="19"/>
      <c r="M4" s="19"/>
      <c r="N4" s="19"/>
      <c r="O4" s="19"/>
      <c r="P4" s="19"/>
      <c r="Q4" s="19"/>
      <c r="R4" s="19"/>
      <c r="S4" s="19"/>
      <c r="T4" s="19"/>
      <c r="U4" s="19"/>
      <c r="V4" s="19"/>
      <c r="W4" s="19"/>
      <c r="X4" s="54"/>
    </row>
    <row r="5" spans="1:24" ht="19.95" customHeight="1" x14ac:dyDescent="0.5">
      <c r="A5" s="634"/>
      <c r="B5" s="275"/>
      <c r="C5" s="617" t="s">
        <v>4123</v>
      </c>
      <c r="D5" s="617"/>
      <c r="E5" s="617"/>
      <c r="F5" s="617"/>
      <c r="G5" s="19"/>
      <c r="H5" s="618" t="s">
        <v>31</v>
      </c>
      <c r="I5" s="618"/>
      <c r="J5" s="618"/>
      <c r="K5" s="618"/>
      <c r="L5" s="618"/>
      <c r="M5" s="618"/>
      <c r="N5" s="618"/>
      <c r="O5" s="618"/>
      <c r="P5" s="618"/>
      <c r="Q5" s="618"/>
      <c r="R5" s="618"/>
      <c r="S5" s="19"/>
      <c r="T5" s="619" t="s">
        <v>1121</v>
      </c>
      <c r="U5" s="619"/>
      <c r="V5" s="619"/>
      <c r="W5" s="619"/>
      <c r="X5" s="54"/>
    </row>
    <row r="6" spans="1:24" ht="6" customHeight="1" x14ac:dyDescent="0.5">
      <c r="A6" s="634"/>
      <c r="B6" s="275"/>
      <c r="C6" s="617"/>
      <c r="D6" s="617"/>
      <c r="E6" s="617"/>
      <c r="F6" s="617"/>
      <c r="G6" s="19"/>
      <c r="H6" s="19"/>
      <c r="I6" s="19"/>
      <c r="J6" s="19"/>
      <c r="K6" s="19"/>
      <c r="L6" s="19"/>
      <c r="M6" s="19"/>
      <c r="N6" s="19"/>
      <c r="O6" s="19"/>
      <c r="P6" s="19"/>
      <c r="Q6" s="19"/>
      <c r="R6" s="19"/>
      <c r="S6" s="19"/>
      <c r="T6" s="619"/>
      <c r="U6" s="619"/>
      <c r="V6" s="619"/>
      <c r="W6" s="619"/>
      <c r="X6" s="54"/>
    </row>
    <row r="7" spans="1:24" ht="19.95" customHeight="1" thickBot="1" x14ac:dyDescent="0.55000000000000004">
      <c r="A7" s="634"/>
      <c r="B7" s="275"/>
      <c r="C7" s="617"/>
      <c r="D7" s="617"/>
      <c r="E7" s="617"/>
      <c r="F7" s="617"/>
      <c r="G7" s="632"/>
      <c r="H7" s="632"/>
      <c r="I7" s="632"/>
      <c r="J7" s="640" t="s">
        <v>3949</v>
      </c>
      <c r="K7" s="640"/>
      <c r="L7" s="640"/>
      <c r="M7" s="640"/>
      <c r="N7" s="640"/>
      <c r="O7" s="640"/>
      <c r="P7" s="640"/>
      <c r="Q7" s="632"/>
      <c r="R7" s="632"/>
      <c r="S7" s="632"/>
      <c r="T7" s="620" t="s">
        <v>2029</v>
      </c>
      <c r="U7" s="620"/>
      <c r="V7" s="620"/>
      <c r="W7" s="620"/>
      <c r="X7" s="54"/>
    </row>
    <row r="8" spans="1:24" ht="6" customHeight="1" thickTop="1" x14ac:dyDescent="0.5">
      <c r="A8" s="634"/>
      <c r="B8" s="275"/>
      <c r="C8" s="617"/>
      <c r="D8" s="617"/>
      <c r="E8" s="617"/>
      <c r="F8" s="617"/>
      <c r="G8" s="632"/>
      <c r="H8" s="632"/>
      <c r="I8" s="632"/>
      <c r="J8" s="19"/>
      <c r="K8" s="19"/>
      <c r="L8" s="19"/>
      <c r="M8" s="19"/>
      <c r="N8" s="19"/>
      <c r="O8" s="19"/>
      <c r="P8" s="19"/>
      <c r="Q8" s="632"/>
      <c r="R8" s="632"/>
      <c r="S8" s="632"/>
      <c r="T8" s="642" t="s">
        <v>1115</v>
      </c>
      <c r="U8" s="642"/>
      <c r="V8" s="642"/>
      <c r="W8" s="642"/>
      <c r="X8" s="54"/>
    </row>
    <row r="9" spans="1:24" ht="19.95" customHeight="1" thickBot="1" x14ac:dyDescent="0.55000000000000004">
      <c r="A9" s="635"/>
      <c r="B9" s="275"/>
      <c r="C9" s="617"/>
      <c r="D9" s="617"/>
      <c r="E9" s="617"/>
      <c r="F9" s="617"/>
      <c r="G9" s="632"/>
      <c r="H9" s="632"/>
      <c r="I9" s="632"/>
      <c r="J9" s="19"/>
      <c r="K9" s="618" t="s">
        <v>0</v>
      </c>
      <c r="L9" s="618"/>
      <c r="M9" s="618"/>
      <c r="N9" s="618"/>
      <c r="O9" s="618"/>
      <c r="P9" s="19"/>
      <c r="Q9" s="632"/>
      <c r="R9" s="632"/>
      <c r="S9" s="632"/>
      <c r="T9" s="643"/>
      <c r="U9" s="643"/>
      <c r="V9" s="643"/>
      <c r="W9" s="643"/>
      <c r="X9" s="54"/>
    </row>
    <row r="10" spans="1:24" ht="6" customHeight="1" thickBot="1" x14ac:dyDescent="0.55000000000000004">
      <c r="A10" s="621" t="s">
        <v>41</v>
      </c>
      <c r="B10" s="275"/>
      <c r="C10" s="19"/>
      <c r="D10" s="19"/>
      <c r="E10" s="19"/>
      <c r="F10" s="19"/>
      <c r="G10" s="632"/>
      <c r="H10" s="632"/>
      <c r="I10" s="632"/>
      <c r="J10" s="19"/>
      <c r="K10" s="19"/>
      <c r="L10" s="19"/>
      <c r="M10" s="19"/>
      <c r="N10" s="19"/>
      <c r="O10" s="19"/>
      <c r="P10" s="19"/>
      <c r="Q10" s="632"/>
      <c r="R10" s="632"/>
      <c r="S10" s="632"/>
      <c r="T10" s="644"/>
      <c r="U10" s="644"/>
      <c r="V10" s="644"/>
      <c r="W10" s="644"/>
      <c r="X10" s="54"/>
    </row>
    <row r="11" spans="1:24" ht="19.95" customHeight="1" thickTop="1" x14ac:dyDescent="0.5">
      <c r="A11" s="622"/>
      <c r="B11" s="275"/>
      <c r="C11" s="631" t="s">
        <v>1</v>
      </c>
      <c r="D11" s="631"/>
      <c r="E11" s="631"/>
      <c r="F11" s="631"/>
      <c r="G11" s="632"/>
      <c r="H11" s="632"/>
      <c r="I11" s="632"/>
      <c r="J11" s="19"/>
      <c r="K11" s="641" t="s">
        <v>40</v>
      </c>
      <c r="L11" s="641"/>
      <c r="M11" s="641"/>
      <c r="N11" s="641"/>
      <c r="O11" s="641"/>
      <c r="P11" s="276"/>
      <c r="Q11" s="632"/>
      <c r="R11" s="632"/>
      <c r="S11" s="632"/>
      <c r="T11" s="613" t="s">
        <v>4316</v>
      </c>
      <c r="U11" s="614"/>
      <c r="V11" s="614"/>
      <c r="W11" s="614"/>
      <c r="X11" s="54"/>
    </row>
    <row r="12" spans="1:24" ht="6" customHeight="1" thickBot="1" x14ac:dyDescent="0.55000000000000004">
      <c r="A12" s="622"/>
      <c r="B12" s="275"/>
      <c r="C12" s="19"/>
      <c r="D12" s="19"/>
      <c r="E12" s="19"/>
      <c r="F12" s="19"/>
      <c r="G12" s="632"/>
      <c r="H12" s="632"/>
      <c r="I12" s="632"/>
      <c r="J12" s="19"/>
      <c r="K12" s="19"/>
      <c r="L12" s="19"/>
      <c r="M12" s="19"/>
      <c r="N12" s="19"/>
      <c r="O12" s="19"/>
      <c r="P12" s="19"/>
      <c r="Q12" s="632"/>
      <c r="R12" s="632"/>
      <c r="S12" s="632"/>
      <c r="T12" s="19"/>
      <c r="U12" s="19"/>
      <c r="V12" s="19"/>
      <c r="W12" s="19"/>
      <c r="X12" s="54"/>
    </row>
    <row r="13" spans="1:24" ht="6" customHeight="1" thickTop="1" x14ac:dyDescent="0.5">
      <c r="A13" s="623" t="s">
        <v>4160</v>
      </c>
      <c r="B13" s="275"/>
      <c r="C13" s="19"/>
      <c r="D13" s="615" t="s">
        <v>374</v>
      </c>
      <c r="E13" s="615"/>
      <c r="F13" s="615"/>
      <c r="G13" s="615"/>
      <c r="H13" s="615"/>
      <c r="I13" s="615"/>
      <c r="J13" s="615"/>
      <c r="K13" s="615"/>
      <c r="L13" s="615"/>
      <c r="M13" s="615"/>
      <c r="N13" s="615"/>
      <c r="O13" s="615"/>
      <c r="P13" s="615"/>
      <c r="Q13" s="615"/>
      <c r="R13" s="615"/>
      <c r="S13" s="615"/>
      <c r="T13" s="615"/>
      <c r="U13" s="615"/>
      <c r="V13" s="615"/>
      <c r="W13" s="615"/>
      <c r="X13" s="54"/>
    </row>
    <row r="14" spans="1:24" ht="19.95" customHeight="1" x14ac:dyDescent="0.5">
      <c r="A14" s="624"/>
      <c r="B14" s="275"/>
      <c r="C14" s="19"/>
      <c r="D14" s="615"/>
      <c r="E14" s="615"/>
      <c r="F14" s="615"/>
      <c r="G14" s="615"/>
      <c r="H14" s="615"/>
      <c r="I14" s="615"/>
      <c r="J14" s="615"/>
      <c r="K14" s="615"/>
      <c r="L14" s="615"/>
      <c r="M14" s="615"/>
      <c r="N14" s="615"/>
      <c r="O14" s="615"/>
      <c r="P14" s="615"/>
      <c r="Q14" s="615"/>
      <c r="R14" s="615"/>
      <c r="S14" s="615"/>
      <c r="T14" s="615"/>
      <c r="U14" s="615"/>
      <c r="V14" s="615"/>
      <c r="W14" s="615"/>
      <c r="X14" s="54"/>
    </row>
    <row r="15" spans="1:24" ht="6" customHeight="1" thickBot="1" x14ac:dyDescent="0.55000000000000004">
      <c r="A15" s="625"/>
      <c r="B15" s="275"/>
      <c r="C15" s="19"/>
      <c r="D15" s="615"/>
      <c r="E15" s="615"/>
      <c r="F15" s="615"/>
      <c r="G15" s="615"/>
      <c r="H15" s="615"/>
      <c r="I15" s="615"/>
      <c r="J15" s="615"/>
      <c r="K15" s="615"/>
      <c r="L15" s="615"/>
      <c r="M15" s="615"/>
      <c r="N15" s="615"/>
      <c r="O15" s="615"/>
      <c r="P15" s="615"/>
      <c r="Q15" s="615"/>
      <c r="R15" s="615"/>
      <c r="S15" s="615"/>
      <c r="T15" s="615"/>
      <c r="U15" s="615"/>
      <c r="V15" s="615"/>
      <c r="W15" s="615"/>
      <c r="X15" s="54"/>
    </row>
    <row r="16" spans="1:24" ht="10.95" customHeight="1" thickTop="1" thickBot="1" x14ac:dyDescent="0.55000000000000004">
      <c r="A16" s="509" t="s">
        <v>4305</v>
      </c>
      <c r="B16" s="275"/>
      <c r="C16" s="19"/>
      <c r="D16" s="615"/>
      <c r="E16" s="615"/>
      <c r="F16" s="615"/>
      <c r="G16" s="615"/>
      <c r="H16" s="615"/>
      <c r="I16" s="615"/>
      <c r="J16" s="615"/>
      <c r="K16" s="615"/>
      <c r="L16" s="615"/>
      <c r="M16" s="615"/>
      <c r="N16" s="615"/>
      <c r="O16" s="615"/>
      <c r="P16" s="615"/>
      <c r="Q16" s="615"/>
      <c r="R16" s="615"/>
      <c r="S16" s="615"/>
      <c r="T16" s="615"/>
      <c r="U16" s="615"/>
      <c r="V16" s="615"/>
      <c r="W16" s="615"/>
      <c r="X16" s="54"/>
    </row>
    <row r="17" spans="1:24" ht="15" customHeight="1" thickTop="1" thickBot="1" x14ac:dyDescent="0.55000000000000004">
      <c r="A17" s="494" t="s">
        <v>1935</v>
      </c>
      <c r="B17" s="275"/>
      <c r="C17" s="19"/>
      <c r="D17" s="615"/>
      <c r="E17" s="615"/>
      <c r="F17" s="615"/>
      <c r="G17" s="615"/>
      <c r="H17" s="615"/>
      <c r="I17" s="615"/>
      <c r="J17" s="615"/>
      <c r="K17" s="615"/>
      <c r="L17" s="615"/>
      <c r="M17" s="615"/>
      <c r="N17" s="615"/>
      <c r="O17" s="615"/>
      <c r="P17" s="615"/>
      <c r="Q17" s="615"/>
      <c r="R17" s="615"/>
      <c r="S17" s="615"/>
      <c r="T17" s="615"/>
      <c r="U17" s="615"/>
      <c r="V17" s="615"/>
      <c r="W17" s="615"/>
      <c r="X17" s="54"/>
    </row>
    <row r="18" spans="1:24" ht="19.95" customHeight="1" thickTop="1" x14ac:dyDescent="0.5">
      <c r="A18" s="493" t="s">
        <v>4165</v>
      </c>
      <c r="B18" s="275"/>
      <c r="C18" s="19"/>
      <c r="D18" s="615"/>
      <c r="E18" s="615"/>
      <c r="F18" s="615"/>
      <c r="G18" s="615"/>
      <c r="H18" s="615"/>
      <c r="I18" s="615"/>
      <c r="J18" s="615"/>
      <c r="K18" s="615"/>
      <c r="L18" s="615"/>
      <c r="M18" s="615"/>
      <c r="N18" s="615"/>
      <c r="O18" s="615"/>
      <c r="P18" s="615"/>
      <c r="Q18" s="615"/>
      <c r="R18" s="615"/>
      <c r="S18" s="615"/>
      <c r="T18" s="615"/>
      <c r="U18" s="615"/>
      <c r="V18" s="615"/>
      <c r="W18" s="615"/>
      <c r="X18" s="54"/>
    </row>
    <row r="19" spans="1:24" ht="6" customHeight="1" x14ac:dyDescent="0.5">
      <c r="A19" s="636" t="s">
        <v>3270</v>
      </c>
      <c r="B19" s="275"/>
      <c r="C19" s="19"/>
      <c r="D19" s="615"/>
      <c r="E19" s="615"/>
      <c r="F19" s="615"/>
      <c r="G19" s="615"/>
      <c r="H19" s="615"/>
      <c r="I19" s="615"/>
      <c r="J19" s="615"/>
      <c r="K19" s="615"/>
      <c r="L19" s="615"/>
      <c r="M19" s="615"/>
      <c r="N19" s="615"/>
      <c r="O19" s="615"/>
      <c r="P19" s="615"/>
      <c r="Q19" s="615"/>
      <c r="R19" s="615"/>
      <c r="S19" s="615"/>
      <c r="T19" s="615"/>
      <c r="U19" s="615"/>
      <c r="V19" s="615"/>
      <c r="W19" s="615"/>
      <c r="X19" s="54"/>
    </row>
    <row r="20" spans="1:24" ht="19.95" customHeight="1" x14ac:dyDescent="0.5">
      <c r="A20" s="636"/>
      <c r="B20" s="275"/>
      <c r="C20" s="19"/>
      <c r="D20" s="615"/>
      <c r="E20" s="615"/>
      <c r="F20" s="615"/>
      <c r="G20" s="615"/>
      <c r="H20" s="615"/>
      <c r="I20" s="615"/>
      <c r="J20" s="615"/>
      <c r="K20" s="615"/>
      <c r="L20" s="615"/>
      <c r="M20" s="615"/>
      <c r="N20" s="615"/>
      <c r="O20" s="615"/>
      <c r="P20" s="615"/>
      <c r="Q20" s="615"/>
      <c r="R20" s="615"/>
      <c r="S20" s="615"/>
      <c r="T20" s="615"/>
      <c r="U20" s="615"/>
      <c r="V20" s="615"/>
      <c r="W20" s="615"/>
      <c r="X20" s="54"/>
    </row>
    <row r="21" spans="1:24" ht="6" customHeight="1" x14ac:dyDescent="0.5">
      <c r="A21" s="636"/>
      <c r="B21" s="275"/>
      <c r="C21" s="19"/>
      <c r="D21" s="615"/>
      <c r="E21" s="615"/>
      <c r="F21" s="615"/>
      <c r="G21" s="615"/>
      <c r="H21" s="615"/>
      <c r="I21" s="615"/>
      <c r="J21" s="615"/>
      <c r="K21" s="615"/>
      <c r="L21" s="615"/>
      <c r="M21" s="615"/>
      <c r="N21" s="615"/>
      <c r="O21" s="615"/>
      <c r="P21" s="615"/>
      <c r="Q21" s="615"/>
      <c r="R21" s="615"/>
      <c r="S21" s="615"/>
      <c r="T21" s="615"/>
      <c r="U21" s="615"/>
      <c r="V21" s="615"/>
      <c r="W21" s="615"/>
      <c r="X21" s="54"/>
    </row>
    <row r="22" spans="1:24" ht="19.95" customHeight="1" x14ac:dyDescent="0.5">
      <c r="A22" s="636"/>
      <c r="B22" s="275"/>
      <c r="C22" s="19"/>
      <c r="D22" s="615"/>
      <c r="E22" s="615"/>
      <c r="F22" s="615"/>
      <c r="G22" s="615"/>
      <c r="H22" s="615"/>
      <c r="I22" s="615"/>
      <c r="J22" s="615"/>
      <c r="K22" s="615"/>
      <c r="L22" s="615"/>
      <c r="M22" s="615"/>
      <c r="N22" s="615"/>
      <c r="O22" s="615"/>
      <c r="P22" s="615"/>
      <c r="Q22" s="615"/>
      <c r="R22" s="615"/>
      <c r="S22" s="615"/>
      <c r="T22" s="615"/>
      <c r="U22" s="615"/>
      <c r="V22" s="615"/>
      <c r="W22" s="615"/>
      <c r="X22" s="54"/>
    </row>
    <row r="23" spans="1:24" ht="6" customHeight="1" x14ac:dyDescent="0.5">
      <c r="A23" s="636"/>
      <c r="B23" s="275"/>
      <c r="C23" s="19"/>
      <c r="D23" s="615"/>
      <c r="E23" s="615"/>
      <c r="F23" s="615"/>
      <c r="G23" s="615"/>
      <c r="H23" s="615"/>
      <c r="I23" s="615"/>
      <c r="J23" s="615"/>
      <c r="K23" s="615"/>
      <c r="L23" s="615"/>
      <c r="M23" s="615"/>
      <c r="N23" s="615"/>
      <c r="O23" s="615"/>
      <c r="P23" s="615"/>
      <c r="Q23" s="615"/>
      <c r="R23" s="615"/>
      <c r="S23" s="615"/>
      <c r="T23" s="615"/>
      <c r="U23" s="615"/>
      <c r="V23" s="615"/>
      <c r="W23" s="615"/>
      <c r="X23" s="54"/>
    </row>
    <row r="24" spans="1:24" ht="19.95" customHeight="1" x14ac:dyDescent="0.5">
      <c r="A24" s="636"/>
      <c r="B24" s="275"/>
      <c r="C24" s="19"/>
      <c r="D24" s="615"/>
      <c r="E24" s="615"/>
      <c r="F24" s="615"/>
      <c r="G24" s="615"/>
      <c r="H24" s="615"/>
      <c r="I24" s="615"/>
      <c r="J24" s="615"/>
      <c r="K24" s="615"/>
      <c r="L24" s="615"/>
      <c r="M24" s="615"/>
      <c r="N24" s="615"/>
      <c r="O24" s="615"/>
      <c r="P24" s="615"/>
      <c r="Q24" s="615"/>
      <c r="R24" s="615"/>
      <c r="S24" s="615"/>
      <c r="T24" s="615"/>
      <c r="U24" s="615"/>
      <c r="V24" s="615"/>
      <c r="W24" s="615"/>
      <c r="X24" s="54"/>
    </row>
    <row r="25" spans="1:24" ht="6" customHeight="1" thickBot="1" x14ac:dyDescent="0.55000000000000004">
      <c r="A25" s="637"/>
      <c r="B25" s="275"/>
      <c r="C25" s="19"/>
      <c r="D25" s="616"/>
      <c r="E25" s="616"/>
      <c r="F25" s="616"/>
      <c r="G25" s="616"/>
      <c r="H25" s="616"/>
      <c r="I25" s="616"/>
      <c r="J25" s="616"/>
      <c r="K25" s="616"/>
      <c r="L25" s="616"/>
      <c r="M25" s="616"/>
      <c r="N25" s="616"/>
      <c r="O25" s="616"/>
      <c r="P25" s="616"/>
      <c r="Q25" s="616"/>
      <c r="R25" s="616"/>
      <c r="S25" s="616"/>
      <c r="T25" s="616"/>
      <c r="U25" s="616"/>
      <c r="V25" s="616"/>
      <c r="W25" s="616"/>
      <c r="X25" s="54"/>
    </row>
    <row r="26" spans="1:24" ht="19.95" customHeight="1" thickBot="1" x14ac:dyDescent="0.55000000000000004">
      <c r="A26" s="346"/>
      <c r="B26" s="275"/>
      <c r="C26" s="19"/>
      <c r="D26" s="630" t="s">
        <v>1837</v>
      </c>
      <c r="E26" s="630"/>
      <c r="F26" s="630"/>
      <c r="G26" s="630"/>
      <c r="H26" s="630"/>
      <c r="I26" s="630"/>
      <c r="J26" s="630"/>
      <c r="K26" s="630"/>
      <c r="L26" s="630"/>
      <c r="M26" s="630"/>
      <c r="N26" s="630"/>
      <c r="O26" s="630"/>
      <c r="P26" s="630"/>
      <c r="Q26" s="630"/>
      <c r="R26" s="277"/>
      <c r="S26" s="277"/>
      <c r="T26" s="277"/>
      <c r="U26" s="277"/>
      <c r="V26" s="277"/>
      <c r="W26" s="277"/>
      <c r="X26" s="54"/>
    </row>
    <row r="27" spans="1:24" ht="6" customHeight="1" x14ac:dyDescent="0.5">
      <c r="A27" s="609" t="s">
        <v>3323</v>
      </c>
      <c r="B27" s="275"/>
      <c r="C27" s="19"/>
      <c r="D27" s="630"/>
      <c r="E27" s="630"/>
      <c r="F27" s="630"/>
      <c r="G27" s="630"/>
      <c r="H27" s="630"/>
      <c r="I27" s="630"/>
      <c r="J27" s="630"/>
      <c r="K27" s="630"/>
      <c r="L27" s="630"/>
      <c r="M27" s="630"/>
      <c r="N27" s="630"/>
      <c r="O27" s="630"/>
      <c r="P27" s="630"/>
      <c r="Q27" s="630"/>
      <c r="R27" s="277"/>
      <c r="S27" s="632"/>
      <c r="T27" s="632"/>
      <c r="U27" s="632"/>
      <c r="V27" s="632"/>
      <c r="W27" s="632"/>
      <c r="X27" s="54"/>
    </row>
    <row r="28" spans="1:24" ht="19.95" customHeight="1" x14ac:dyDescent="0.5">
      <c r="A28" s="610"/>
      <c r="B28" s="275"/>
      <c r="C28" s="19"/>
      <c r="D28" s="630"/>
      <c r="E28" s="630"/>
      <c r="F28" s="630"/>
      <c r="G28" s="630"/>
      <c r="H28" s="630"/>
      <c r="I28" s="630"/>
      <c r="J28" s="630"/>
      <c r="K28" s="630"/>
      <c r="L28" s="630"/>
      <c r="M28" s="630"/>
      <c r="N28" s="630"/>
      <c r="O28" s="630"/>
      <c r="P28" s="630"/>
      <c r="Q28" s="630"/>
      <c r="R28" s="277"/>
      <c r="S28" s="632"/>
      <c r="T28" s="632"/>
      <c r="U28" s="632"/>
      <c r="V28" s="632"/>
      <c r="W28" s="632"/>
      <c r="X28" s="54"/>
    </row>
    <row r="29" spans="1:24" ht="6" customHeight="1" x14ac:dyDescent="0.5">
      <c r="A29" s="610"/>
      <c r="B29" s="275"/>
      <c r="C29" s="19"/>
      <c r="D29" s="630"/>
      <c r="E29" s="630"/>
      <c r="F29" s="630"/>
      <c r="G29" s="630"/>
      <c r="H29" s="630"/>
      <c r="I29" s="630"/>
      <c r="J29" s="630"/>
      <c r="K29" s="630"/>
      <c r="L29" s="630"/>
      <c r="M29" s="630"/>
      <c r="N29" s="630"/>
      <c r="O29" s="630"/>
      <c r="P29" s="630"/>
      <c r="Q29" s="630"/>
      <c r="R29" s="19"/>
      <c r="S29" s="632"/>
      <c r="T29" s="632"/>
      <c r="U29" s="632"/>
      <c r="V29" s="632"/>
      <c r="W29" s="632"/>
      <c r="X29" s="54"/>
    </row>
    <row r="30" spans="1:24" ht="19.95" customHeight="1" x14ac:dyDescent="0.5">
      <c r="A30" s="610"/>
      <c r="B30" s="275"/>
      <c r="C30" s="19"/>
      <c r="D30" s="630"/>
      <c r="E30" s="630"/>
      <c r="F30" s="630"/>
      <c r="G30" s="630"/>
      <c r="H30" s="630"/>
      <c r="I30" s="630"/>
      <c r="J30" s="630"/>
      <c r="K30" s="630"/>
      <c r="L30" s="630"/>
      <c r="M30" s="630"/>
      <c r="N30" s="630"/>
      <c r="O30" s="630"/>
      <c r="P30" s="630"/>
      <c r="Q30" s="630"/>
      <c r="R30" s="19"/>
      <c r="S30" s="626" t="str">
        <f>"   "&amp;MID(T11,1,8)</f>
        <v xml:space="preserve">   V - 8.8 </v>
      </c>
      <c r="T30" s="626"/>
      <c r="U30" s="626"/>
      <c r="V30" s="626"/>
      <c r="W30" s="626"/>
      <c r="X30" s="627"/>
    </row>
    <row r="31" spans="1:24" ht="6" customHeight="1" thickBot="1" x14ac:dyDescent="0.55000000000000004">
      <c r="A31" s="611"/>
      <c r="B31" s="275"/>
      <c r="C31" s="19"/>
      <c r="D31" s="630"/>
      <c r="E31" s="630"/>
      <c r="F31" s="630"/>
      <c r="G31" s="630"/>
      <c r="H31" s="630"/>
      <c r="I31" s="630"/>
      <c r="J31" s="630"/>
      <c r="K31" s="630"/>
      <c r="L31" s="630"/>
      <c r="M31" s="630"/>
      <c r="N31" s="630"/>
      <c r="O31" s="630"/>
      <c r="P31" s="630"/>
      <c r="Q31" s="630"/>
      <c r="R31" s="19"/>
      <c r="S31" s="626"/>
      <c r="T31" s="626"/>
      <c r="U31" s="626"/>
      <c r="V31" s="626"/>
      <c r="W31" s="626"/>
      <c r="X31" s="627"/>
    </row>
    <row r="32" spans="1:24" ht="19.95" customHeight="1" thickBot="1" x14ac:dyDescent="0.55000000000000004">
      <c r="A32" s="346" t="s">
        <v>2154</v>
      </c>
      <c r="B32" s="275"/>
      <c r="C32" s="19"/>
      <c r="D32" s="630"/>
      <c r="E32" s="630"/>
      <c r="F32" s="630"/>
      <c r="G32" s="630"/>
      <c r="H32" s="630"/>
      <c r="I32" s="630"/>
      <c r="J32" s="630"/>
      <c r="K32" s="630"/>
      <c r="L32" s="630"/>
      <c r="M32" s="630"/>
      <c r="N32" s="630"/>
      <c r="O32" s="630"/>
      <c r="P32" s="630"/>
      <c r="Q32" s="630"/>
      <c r="R32" s="19"/>
      <c r="S32" s="626"/>
      <c r="T32" s="626"/>
      <c r="U32" s="626"/>
      <c r="V32" s="626"/>
      <c r="W32" s="626"/>
      <c r="X32" s="627"/>
    </row>
    <row r="33" spans="1:24" ht="6" customHeight="1" x14ac:dyDescent="0.5">
      <c r="A33" s="606" t="s">
        <v>3284</v>
      </c>
      <c r="B33" s="275"/>
      <c r="C33" s="19"/>
      <c r="D33" s="630"/>
      <c r="E33" s="630"/>
      <c r="F33" s="630"/>
      <c r="G33" s="630"/>
      <c r="H33" s="630"/>
      <c r="I33" s="630"/>
      <c r="J33" s="630"/>
      <c r="K33" s="630"/>
      <c r="L33" s="630"/>
      <c r="M33" s="630"/>
      <c r="N33" s="630"/>
      <c r="O33" s="630"/>
      <c r="P33" s="630"/>
      <c r="Q33" s="630"/>
      <c r="R33" s="19"/>
      <c r="S33" s="626"/>
      <c r="T33" s="626"/>
      <c r="U33" s="626"/>
      <c r="V33" s="626"/>
      <c r="W33" s="626"/>
      <c r="X33" s="627"/>
    </row>
    <row r="34" spans="1:24" ht="19.95" customHeight="1" x14ac:dyDescent="0.5">
      <c r="A34" s="607"/>
      <c r="B34" s="275"/>
      <c r="C34" s="19"/>
      <c r="D34" s="630"/>
      <c r="E34" s="630"/>
      <c r="F34" s="630"/>
      <c r="G34" s="630"/>
      <c r="H34" s="630"/>
      <c r="I34" s="630"/>
      <c r="J34" s="630"/>
      <c r="K34" s="630"/>
      <c r="L34" s="630"/>
      <c r="M34" s="630"/>
      <c r="N34" s="630"/>
      <c r="O34" s="630"/>
      <c r="P34" s="630"/>
      <c r="Q34" s="630"/>
      <c r="R34" s="19"/>
      <c r="S34" s="626"/>
      <c r="T34" s="626"/>
      <c r="U34" s="626"/>
      <c r="V34" s="626"/>
      <c r="W34" s="626"/>
      <c r="X34" s="627"/>
    </row>
    <row r="35" spans="1:24" ht="6" customHeight="1" thickBot="1" x14ac:dyDescent="0.55000000000000004">
      <c r="A35" s="608"/>
      <c r="B35" s="275"/>
      <c r="C35" s="19"/>
      <c r="D35" s="630"/>
      <c r="E35" s="630"/>
      <c r="F35" s="630"/>
      <c r="G35" s="630"/>
      <c r="H35" s="630"/>
      <c r="I35" s="630"/>
      <c r="J35" s="630"/>
      <c r="K35" s="630"/>
      <c r="L35" s="630"/>
      <c r="M35" s="630"/>
      <c r="N35" s="630"/>
      <c r="O35" s="630"/>
      <c r="P35" s="630"/>
      <c r="Q35" s="630"/>
      <c r="R35" s="19"/>
      <c r="S35" s="626"/>
      <c r="T35" s="626"/>
      <c r="U35" s="626"/>
      <c r="V35" s="626"/>
      <c r="W35" s="626"/>
      <c r="X35" s="627"/>
    </row>
    <row r="36" spans="1:24" ht="19.95" customHeight="1" thickBot="1" x14ac:dyDescent="0.55000000000000004">
      <c r="A36" s="346" t="s">
        <v>782</v>
      </c>
      <c r="B36" s="278"/>
      <c r="C36" s="55"/>
      <c r="D36" s="279"/>
      <c r="E36" s="55"/>
      <c r="F36" s="55"/>
      <c r="G36" s="55"/>
      <c r="H36" s="55"/>
      <c r="I36" s="55"/>
      <c r="J36" s="55"/>
      <c r="K36" s="55"/>
      <c r="L36" s="55"/>
      <c r="M36" s="55"/>
      <c r="N36" s="55"/>
      <c r="O36" s="55"/>
      <c r="P36" s="55"/>
      <c r="Q36" s="55"/>
      <c r="R36" s="55"/>
      <c r="S36" s="628"/>
      <c r="T36" s="628"/>
      <c r="U36" s="628"/>
      <c r="V36" s="628"/>
      <c r="W36" s="628"/>
      <c r="X36" s="629"/>
    </row>
    <row r="37" spans="1:24" ht="15" hidden="1" customHeight="1" x14ac:dyDescent="0.5">
      <c r="A37" s="414" t="s">
        <v>3942</v>
      </c>
      <c r="B37" s="297" t="s">
        <v>43</v>
      </c>
      <c r="C37" s="297" t="s">
        <v>2</v>
      </c>
      <c r="D37" s="297" t="b">
        <v>1</v>
      </c>
      <c r="E37" s="77" t="s">
        <v>2976</v>
      </c>
      <c r="F37" s="284">
        <v>6</v>
      </c>
      <c r="G37" s="350" t="s">
        <v>3358</v>
      </c>
      <c r="H37" s="283" t="s">
        <v>3738</v>
      </c>
      <c r="L37" t="s">
        <v>2154</v>
      </c>
      <c r="M37" s="77" t="s">
        <v>41</v>
      </c>
      <c r="O37" s="77"/>
    </row>
    <row r="38" spans="1:24" ht="15" hidden="1" customHeight="1" x14ac:dyDescent="0.5">
      <c r="L38" t="s">
        <v>782</v>
      </c>
    </row>
    <row r="39" spans="1:24" ht="15" hidden="1" customHeight="1" x14ac:dyDescent="0.5">
      <c r="A39" s="379" t="s">
        <v>2519</v>
      </c>
      <c r="R39" s="409">
        <f>IFERROR(HLOOKUP(Version_Pregunta,C40:P41,2,0),Version_Pregunta)</f>
        <v>0</v>
      </c>
      <c r="S39" s="412" t="s">
        <v>3714</v>
      </c>
      <c r="T39" s="400"/>
      <c r="U39" s="382"/>
    </row>
    <row r="40" spans="1:24" ht="15" hidden="1" customHeight="1" x14ac:dyDescent="0.5">
      <c r="C40" s="403" t="s">
        <v>3987</v>
      </c>
      <c r="D40" s="404" t="s">
        <v>2154</v>
      </c>
      <c r="E40" s="404" t="s">
        <v>2155</v>
      </c>
      <c r="F40" s="404" t="s">
        <v>2502</v>
      </c>
      <c r="G40" s="404" t="s">
        <v>2499</v>
      </c>
      <c r="H40" s="404" t="s">
        <v>2491</v>
      </c>
      <c r="I40" s="404" t="s">
        <v>2486</v>
      </c>
      <c r="J40" s="404" t="s">
        <v>2393</v>
      </c>
      <c r="K40" s="403" t="s">
        <v>3988</v>
      </c>
      <c r="L40" s="404" t="s">
        <v>782</v>
      </c>
      <c r="M40" s="404" t="s">
        <v>859</v>
      </c>
      <c r="N40" s="404" t="s">
        <v>845</v>
      </c>
      <c r="O40" s="404" t="s">
        <v>811</v>
      </c>
      <c r="P40" s="405" t="s">
        <v>2244</v>
      </c>
      <c r="R40" s="410" t="str">
        <f>IFERROR(HLOOKUP(Mensaje_Aviso,C40:P41,2,0),Mensaje_Aviso)</f>
        <v>SÍ</v>
      </c>
      <c r="S40" s="111" t="s">
        <v>3716</v>
      </c>
      <c r="U40" s="401"/>
    </row>
    <row r="41" spans="1:24" ht="15" hidden="1" customHeight="1" x14ac:dyDescent="0.5">
      <c r="C41" s="406" t="str">
        <f>Z_BT_01_O</f>
        <v>SÍ</v>
      </c>
      <c r="D41" s="407" t="str">
        <f>Z_BT_01_O</f>
        <v>SÍ</v>
      </c>
      <c r="E41" s="407" t="str">
        <f>Z_BT_01_O</f>
        <v>SÍ</v>
      </c>
      <c r="F41" s="407" t="str">
        <f>Z_BT_01_O</f>
        <v>SÍ</v>
      </c>
      <c r="G41" s="407" t="str">
        <f>Z_BT_01_O</f>
        <v>SÍ</v>
      </c>
      <c r="H41" s="407" t="str">
        <f>Z_BT_01_O</f>
        <v>SÍ</v>
      </c>
      <c r="I41" s="407" t="str">
        <f>Z_BT_01_O</f>
        <v>SÍ</v>
      </c>
      <c r="J41" s="407" t="str">
        <f>Z_BT_01_O</f>
        <v>SÍ</v>
      </c>
      <c r="K41" s="406" t="str">
        <f>Z_BT_02_O</f>
        <v>NO</v>
      </c>
      <c r="L41" s="407" t="str">
        <f>Z_BT_02_O</f>
        <v>NO</v>
      </c>
      <c r="M41" s="407" t="str">
        <f>Z_BT_02_O</f>
        <v>NO</v>
      </c>
      <c r="N41" s="407" t="str">
        <f>Z_BT_02_O</f>
        <v>NO</v>
      </c>
      <c r="O41" s="407" t="str">
        <f>Z_BT_02_O</f>
        <v>NO</v>
      </c>
      <c r="P41" s="408" t="str">
        <f>Z_BT_02_O</f>
        <v>NO</v>
      </c>
      <c r="R41" s="411" t="str">
        <f>IFERROR(HLOOKUP(_ZOOM_Msg,C40:P41,2,0),_ZOOM_Msg)</f>
        <v>NO</v>
      </c>
      <c r="S41" s="413" t="s">
        <v>3715</v>
      </c>
      <c r="T41" s="402"/>
      <c r="U41" s="383"/>
    </row>
    <row r="42" spans="1:24" ht="10.1" hidden="1" customHeight="1" x14ac:dyDescent="0.5"/>
    <row r="43" spans="1:24" ht="9.6" hidden="1" customHeight="1" x14ac:dyDescent="0.5"/>
    <row r="44" spans="1:24" ht="3.35" customHeight="1" x14ac:dyDescent="0.5"/>
    <row r="410" spans="5:13" hidden="1" x14ac:dyDescent="0.5">
      <c r="E410">
        <v>0</v>
      </c>
      <c r="M410">
        <v>0</v>
      </c>
    </row>
    <row r="413" spans="5:13" hidden="1" x14ac:dyDescent="0.5">
      <c r="M413">
        <v>0</v>
      </c>
    </row>
  </sheetData>
  <sheetProtection algorithmName="SHA-512" hashValue="8xEsCa3wMxMr6jI9MRPs86PsueRpCIADf2G2X0JAh5b5IOw8KW+mqFeXiqO7d5NNERf8DPEpX6W936MA7nvw1g==" saltValue="sKU3Ip0UAkDEL3mIKYDJ9A==" spinCount="100000" sheet="1" objects="1" scenarios="1" selectLockedCells="1" autoFilter="0"/>
  <dataConsolidate/>
  <mergeCells count="24">
    <mergeCell ref="A19:A25"/>
    <mergeCell ref="G1:S3"/>
    <mergeCell ref="Q7:S12"/>
    <mergeCell ref="S27:W29"/>
    <mergeCell ref="J7:P7"/>
    <mergeCell ref="K9:O9"/>
    <mergeCell ref="K11:O11"/>
    <mergeCell ref="T8:W10"/>
    <mergeCell ref="A33:A35"/>
    <mergeCell ref="A27:A31"/>
    <mergeCell ref="T2:W2"/>
    <mergeCell ref="T11:W11"/>
    <mergeCell ref="D13:W25"/>
    <mergeCell ref="C5:F9"/>
    <mergeCell ref="H5:R5"/>
    <mergeCell ref="T5:W6"/>
    <mergeCell ref="T7:W7"/>
    <mergeCell ref="A10:A12"/>
    <mergeCell ref="A13:A15"/>
    <mergeCell ref="S30:X36"/>
    <mergeCell ref="D26:Q35"/>
    <mergeCell ref="C11:F11"/>
    <mergeCell ref="G7:I12"/>
    <mergeCell ref="A1:A9"/>
  </mergeCells>
  <conditionalFormatting sqref="A36">
    <cfRule type="cellIs" dxfId="596" priority="6" operator="equal">
      <formula>""</formula>
    </cfRule>
  </conditionalFormatting>
  <conditionalFormatting sqref="A32">
    <cfRule type="cellIs" dxfId="595" priority="5" operator="equal">
      <formula>""</formula>
    </cfRule>
  </conditionalFormatting>
  <conditionalFormatting sqref="A26">
    <cfRule type="cellIs" dxfId="594" priority="1" operator="equal">
      <formula>""</formula>
    </cfRule>
  </conditionalFormatting>
  <dataValidations count="1">
    <dataValidation type="list" showInputMessage="1" showErrorMessage="1" errorTitle="Error aviso versión" error="SI / NO_x000a_YES / NO" sqref="A32 A36 A26" xr:uid="{00000000-0002-0000-0100-000000000000}">
      <formula1>$L$37:$L$38</formula1>
    </dataValidation>
  </dataValidations>
  <hyperlinks>
    <hyperlink ref="K11" r:id="rId1" xr:uid="{00000000-0004-0000-0100-000000000000}"/>
  </hyperlinks>
  <printOptions horizontalCentered="1" verticalCentered="1"/>
  <pageMargins left="0.11811023622047245" right="0.11811023622047245" top="0.15748031496062992" bottom="0.15748031496062992" header="0" footer="0"/>
  <pageSetup paperSize="9" orientation="landscape"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_01">
    <tabColor rgb="FFE87B00"/>
    <pageSetUpPr fitToPage="1"/>
  </sheetPr>
  <dimension ref="A1:AJ413"/>
  <sheetViews>
    <sheetView showGridLines="0" showRowColHeaders="0" zoomScale="129" zoomScaleNormal="129" workbookViewId="0">
      <pane xSplit="28" ySplit="67" topLeftCell="AC68" activePane="bottomRight" state="frozen"/>
      <selection pane="topRight" activeCell="AC1" sqref="AC1"/>
      <selection pane="bottomLeft" activeCell="A68" sqref="A68"/>
      <selection pane="bottomRight" activeCell="K7" sqref="K7:O7"/>
    </sheetView>
  </sheetViews>
  <sheetFormatPr baseColWidth="10" defaultColWidth="0" defaultRowHeight="14.35" zeroHeight="1" x14ac:dyDescent="0.5"/>
  <cols>
    <col min="1" max="2" width="2.64453125" customWidth="1"/>
    <col min="3" max="23" width="5.64453125" customWidth="1"/>
    <col min="24" max="24" width="2.64453125" customWidth="1"/>
    <col min="25" max="25" width="10.76171875" hidden="1" customWidth="1"/>
    <col min="26" max="26" width="2.76171875" hidden="1" customWidth="1"/>
    <col min="27" max="27" width="10.76171875" hidden="1" customWidth="1"/>
    <col min="28" max="28" width="2.64453125" customWidth="1"/>
    <col min="29" max="29" width="1.64453125" customWidth="1"/>
    <col min="30" max="35" width="10.64453125" hidden="1" customWidth="1"/>
    <col min="36" max="16384" width="5.64453125" hidden="1"/>
  </cols>
  <sheetData>
    <row r="1" spans="1:36" ht="1.2" customHeight="1" thickTop="1" thickBot="1" x14ac:dyDescent="0.55000000000000004">
      <c r="A1" s="342" t="s">
        <v>3847</v>
      </c>
      <c r="B1" s="682" t="s">
        <v>4163</v>
      </c>
      <c r="C1" s="683"/>
      <c r="D1" s="683"/>
      <c r="E1" s="683"/>
      <c r="F1" s="683"/>
      <c r="G1" s="683"/>
      <c r="H1" s="683"/>
      <c r="I1" s="683"/>
      <c r="J1" s="683"/>
      <c r="K1" s="683"/>
      <c r="L1" s="683"/>
      <c r="M1" s="683"/>
      <c r="N1" s="683"/>
      <c r="O1" s="683"/>
      <c r="P1" s="280"/>
      <c r="Q1" s="280"/>
      <c r="R1" s="280"/>
      <c r="S1" s="280"/>
      <c r="T1" s="280"/>
      <c r="U1" s="52"/>
      <c r="V1" s="52"/>
      <c r="W1" s="52"/>
      <c r="X1" s="53"/>
      <c r="Z1" s="391"/>
      <c r="AA1">
        <v>3</v>
      </c>
      <c r="AB1" s="65">
        <f>COUNTA(K7,S7,K9,S9,K13,K15,K17,K19,K21,D33)</f>
        <v>1</v>
      </c>
      <c r="AC1">
        <v>38</v>
      </c>
      <c r="AD1" t="s">
        <v>921</v>
      </c>
      <c r="AG1" t="s">
        <v>921</v>
      </c>
      <c r="AJ1" t="s">
        <v>921</v>
      </c>
    </row>
    <row r="2" spans="1:36" ht="30" customHeight="1" thickTop="1" thickBot="1" x14ac:dyDescent="0.55000000000000004">
      <c r="A2" s="892" t="s">
        <v>319</v>
      </c>
      <c r="B2" s="684"/>
      <c r="C2" s="685"/>
      <c r="D2" s="685"/>
      <c r="E2" s="685"/>
      <c r="F2" s="685"/>
      <c r="G2" s="685"/>
      <c r="H2" s="685"/>
      <c r="I2" s="685"/>
      <c r="J2" s="685"/>
      <c r="K2" s="685"/>
      <c r="L2" s="685"/>
      <c r="M2" s="685"/>
      <c r="N2" s="685"/>
      <c r="O2" s="685"/>
      <c r="P2" s="392"/>
      <c r="Q2" s="393"/>
      <c r="R2" s="674" t="s">
        <v>3302</v>
      </c>
      <c r="S2" s="675"/>
      <c r="T2" s="281"/>
      <c r="U2" s="681" t="s">
        <v>4146</v>
      </c>
      <c r="V2" s="681"/>
      <c r="W2" s="681"/>
      <c r="X2" s="282" t="s">
        <v>44</v>
      </c>
      <c r="Y2" s="118" t="s">
        <v>916</v>
      </c>
      <c r="Z2" s="430" t="s">
        <v>3847</v>
      </c>
      <c r="AB2" s="345">
        <v>28</v>
      </c>
      <c r="AD2">
        <v>20</v>
      </c>
      <c r="AG2">
        <v>8</v>
      </c>
      <c r="AJ2">
        <v>0</v>
      </c>
    </row>
    <row r="3" spans="1:36" ht="1.5" customHeight="1" thickTop="1" x14ac:dyDescent="0.5">
      <c r="B3" s="684"/>
      <c r="C3" s="685"/>
      <c r="D3" s="685"/>
      <c r="E3" s="685"/>
      <c r="F3" s="685"/>
      <c r="G3" s="685"/>
      <c r="H3" s="685"/>
      <c r="I3" s="685"/>
      <c r="J3" s="685"/>
      <c r="K3" s="685"/>
      <c r="L3" s="685"/>
      <c r="M3" s="685"/>
      <c r="N3" s="685"/>
      <c r="O3" s="685"/>
      <c r="P3" s="281"/>
      <c r="Q3" s="281"/>
      <c r="R3" s="281"/>
      <c r="S3" s="281"/>
      <c r="T3" s="281"/>
      <c r="U3" s="226"/>
      <c r="V3" s="226"/>
      <c r="W3" s="226"/>
      <c r="X3" s="274"/>
      <c r="Y3" s="64"/>
      <c r="Z3" s="391"/>
      <c r="AB3" s="65" t="s">
        <v>1626</v>
      </c>
      <c r="AD3">
        <v>0</v>
      </c>
      <c r="AG3">
        <v>0</v>
      </c>
      <c r="AJ3">
        <v>5</v>
      </c>
    </row>
    <row r="4" spans="1:36" ht="6" customHeight="1" x14ac:dyDescent="0.5">
      <c r="B4" s="25"/>
      <c r="C4" s="439"/>
      <c r="D4" s="439"/>
      <c r="E4" s="439"/>
      <c r="F4" s="439"/>
      <c r="G4" s="439"/>
      <c r="H4" s="439"/>
      <c r="I4" s="439"/>
      <c r="J4" s="439"/>
      <c r="K4" s="444"/>
      <c r="L4" s="445"/>
      <c r="M4" s="439"/>
      <c r="N4" s="439"/>
      <c r="O4" s="439"/>
      <c r="P4" s="439"/>
      <c r="Q4" s="439"/>
      <c r="R4" s="439"/>
      <c r="S4" s="439"/>
      <c r="T4" s="439"/>
      <c r="U4" s="439"/>
      <c r="V4" s="439"/>
      <c r="W4" s="439"/>
      <c r="X4" s="394"/>
      <c r="AA4" s="230"/>
      <c r="AB4" s="65" t="s">
        <v>1627</v>
      </c>
      <c r="AD4" t="s">
        <v>3871</v>
      </c>
      <c r="AG4" t="s">
        <v>3872</v>
      </c>
      <c r="AJ4" t="s">
        <v>3873</v>
      </c>
    </row>
    <row r="5" spans="1:36" ht="19.95" customHeight="1" x14ac:dyDescent="0.5">
      <c r="A5" s="890" t="s">
        <v>35</v>
      </c>
      <c r="B5" s="275"/>
      <c r="C5" s="688" t="s">
        <v>49</v>
      </c>
      <c r="D5" s="688"/>
      <c r="E5" s="690" t="e" vm="1">
        <v>#VALUE!</v>
      </c>
      <c r="F5" s="690"/>
      <c r="G5" s="647" t="s">
        <v>160</v>
      </c>
      <c r="H5" s="647"/>
      <c r="I5" s="647"/>
      <c r="J5" s="647"/>
      <c r="K5" s="691">
        <v>1</v>
      </c>
      <c r="L5" s="691"/>
      <c r="M5" s="691"/>
      <c r="N5" s="691"/>
      <c r="O5" s="691"/>
      <c r="P5" s="686">
        <v>3</v>
      </c>
      <c r="Q5" s="687"/>
      <c r="R5" s="680" t="s">
        <v>3989</v>
      </c>
      <c r="S5" s="680"/>
      <c r="T5" s="680"/>
      <c r="U5" s="680"/>
      <c r="V5" s="680"/>
      <c r="W5" s="680"/>
      <c r="X5" s="54"/>
      <c r="Y5" s="340" t="s">
        <v>3874</v>
      </c>
      <c r="Z5" s="341">
        <v>1</v>
      </c>
      <c r="AA5" s="340" t="s">
        <v>3884</v>
      </c>
      <c r="AB5" s="432">
        <v>11</v>
      </c>
      <c r="AD5" t="s">
        <v>3874</v>
      </c>
    </row>
    <row r="6" spans="1:36" ht="6" customHeight="1" thickBot="1" x14ac:dyDescent="0.55000000000000004">
      <c r="B6" s="275"/>
      <c r="C6" s="688"/>
      <c r="D6" s="688"/>
      <c r="E6" s="690"/>
      <c r="F6" s="690"/>
      <c r="G6" s="446"/>
      <c r="H6" s="446"/>
      <c r="I6" s="446"/>
      <c r="J6" s="447"/>
      <c r="K6" s="448"/>
      <c r="L6" s="446"/>
      <c r="M6" s="446"/>
      <c r="N6" s="446"/>
      <c r="O6" s="446"/>
      <c r="P6" s="446"/>
      <c r="Q6" s="446"/>
      <c r="R6" s="446"/>
      <c r="S6" s="446"/>
      <c r="T6" s="446"/>
      <c r="U6" s="446"/>
      <c r="V6" s="446"/>
      <c r="W6" s="446"/>
      <c r="X6" s="54"/>
      <c r="Y6" s="111"/>
      <c r="Z6" s="112"/>
      <c r="AA6" s="111"/>
      <c r="AB6" s="112"/>
      <c r="AD6" t="s">
        <v>3875</v>
      </c>
    </row>
    <row r="7" spans="1:36" ht="19.95" customHeight="1" thickTop="1" thickBot="1" x14ac:dyDescent="0.55000000000000004">
      <c r="A7" s="890" t="s">
        <v>33</v>
      </c>
      <c r="B7" s="275"/>
      <c r="C7" s="688"/>
      <c r="D7" s="688"/>
      <c r="E7" s="690"/>
      <c r="F7" s="690"/>
      <c r="G7" s="647" t="s">
        <v>2431</v>
      </c>
      <c r="H7" s="647"/>
      <c r="I7" s="647"/>
      <c r="J7" s="647"/>
      <c r="K7" s="692"/>
      <c r="L7" s="673"/>
      <c r="M7" s="673"/>
      <c r="N7" s="673"/>
      <c r="O7" s="673"/>
      <c r="P7" s="647" t="s">
        <v>175</v>
      </c>
      <c r="Q7" s="647"/>
      <c r="R7" s="679"/>
      <c r="S7" s="676"/>
      <c r="T7" s="677"/>
      <c r="U7" s="677"/>
      <c r="V7" s="677"/>
      <c r="W7" s="678"/>
      <c r="X7" s="54"/>
      <c r="Y7" s="340" t="s">
        <v>3875</v>
      </c>
      <c r="Z7" s="341">
        <v>2</v>
      </c>
      <c r="AA7" s="340" t="s">
        <v>3885</v>
      </c>
      <c r="AB7" s="432">
        <v>12</v>
      </c>
      <c r="AD7" t="s">
        <v>3876</v>
      </c>
    </row>
    <row r="8" spans="1:36" ht="6" customHeight="1" thickTop="1" thickBot="1" x14ac:dyDescent="0.55000000000000004">
      <c r="B8" s="275"/>
      <c r="C8" s="688"/>
      <c r="D8" s="688"/>
      <c r="E8" s="690"/>
      <c r="F8" s="690"/>
      <c r="G8" s="446"/>
      <c r="H8" s="446"/>
      <c r="I8" s="446"/>
      <c r="J8" s="447"/>
      <c r="K8" s="446"/>
      <c r="L8" s="446"/>
      <c r="M8" s="446"/>
      <c r="N8" s="446"/>
      <c r="O8" s="446"/>
      <c r="P8" s="446"/>
      <c r="Q8" s="446"/>
      <c r="R8" s="449"/>
      <c r="S8" s="446"/>
      <c r="T8" s="446"/>
      <c r="U8" s="446"/>
      <c r="V8" s="446"/>
      <c r="W8" s="446"/>
      <c r="X8" s="54"/>
      <c r="Y8" s="111"/>
      <c r="Z8" s="112"/>
      <c r="AA8" s="111"/>
      <c r="AB8" s="112"/>
      <c r="AD8" t="s">
        <v>3877</v>
      </c>
    </row>
    <row r="9" spans="1:36" ht="19.95" customHeight="1" thickTop="1" thickBot="1" x14ac:dyDescent="0.55000000000000004">
      <c r="A9" s="890" t="s">
        <v>34</v>
      </c>
      <c r="B9" s="275"/>
      <c r="C9" s="450" t="s">
        <v>4314</v>
      </c>
      <c r="D9" s="446"/>
      <c r="E9" s="647" t="s">
        <v>163</v>
      </c>
      <c r="F9" s="647"/>
      <c r="G9" s="647"/>
      <c r="H9" s="647"/>
      <c r="I9" s="647"/>
      <c r="J9" s="647"/>
      <c r="K9" s="673"/>
      <c r="L9" s="673"/>
      <c r="M9" s="673"/>
      <c r="N9" s="673"/>
      <c r="O9" s="673"/>
      <c r="P9" s="647" t="s">
        <v>175</v>
      </c>
      <c r="Q9" s="647"/>
      <c r="R9" s="679"/>
      <c r="S9" s="676"/>
      <c r="T9" s="677"/>
      <c r="U9" s="677"/>
      <c r="V9" s="677"/>
      <c r="W9" s="678"/>
      <c r="X9" s="54"/>
      <c r="Y9" s="340" t="s">
        <v>3876</v>
      </c>
      <c r="Z9" s="341">
        <v>3</v>
      </c>
      <c r="AA9" s="340" t="s">
        <v>3886</v>
      </c>
      <c r="AB9" s="432">
        <v>13</v>
      </c>
      <c r="AD9" t="s">
        <v>3878</v>
      </c>
    </row>
    <row r="10" spans="1:36" ht="6" customHeight="1" thickTop="1" x14ac:dyDescent="0.5">
      <c r="B10" s="275"/>
      <c r="C10" s="446"/>
      <c r="D10" s="446"/>
      <c r="E10" s="446"/>
      <c r="F10" s="446"/>
      <c r="G10" s="446"/>
      <c r="H10" s="446"/>
      <c r="I10" s="446"/>
      <c r="J10" s="447"/>
      <c r="K10" s="446"/>
      <c r="L10" s="446"/>
      <c r="M10" s="446"/>
      <c r="N10" s="446"/>
      <c r="O10" s="446"/>
      <c r="P10" s="446"/>
      <c r="Q10" s="446"/>
      <c r="R10" s="449"/>
      <c r="S10" s="446"/>
      <c r="T10" s="446"/>
      <c r="U10" s="446"/>
      <c r="V10" s="446"/>
      <c r="W10" s="446"/>
      <c r="X10" s="54"/>
      <c r="Y10" s="111"/>
      <c r="Z10" s="112"/>
      <c r="AA10" s="111"/>
      <c r="AB10" s="112"/>
      <c r="AD10" t="s">
        <v>3879</v>
      </c>
    </row>
    <row r="11" spans="1:36" ht="19.95" customHeight="1" x14ac:dyDescent="0.5">
      <c r="A11" s="891" t="s">
        <v>69</v>
      </c>
      <c r="B11" s="275"/>
      <c r="C11" s="689" t="s">
        <v>3867</v>
      </c>
      <c r="D11" s="689"/>
      <c r="E11" s="647" t="s">
        <v>953</v>
      </c>
      <c r="F11" s="647"/>
      <c r="G11" s="647"/>
      <c r="H11" s="647"/>
      <c r="I11" s="647"/>
      <c r="J11" s="647"/>
      <c r="K11" s="647"/>
      <c r="L11" s="647"/>
      <c r="M11" s="647"/>
      <c r="N11" s="647"/>
      <c r="O11" s="451">
        <v>0.33333333333333331</v>
      </c>
      <c r="P11" s="647" t="s">
        <v>183</v>
      </c>
      <c r="Q11" s="647"/>
      <c r="R11" s="647"/>
      <c r="S11" s="227">
        <v>1</v>
      </c>
      <c r="T11" s="647" t="s">
        <v>157</v>
      </c>
      <c r="U11" s="647"/>
      <c r="V11" s="647"/>
      <c r="W11" s="227">
        <v>0</v>
      </c>
      <c r="X11" s="54"/>
      <c r="Y11" s="340" t="s">
        <v>3877</v>
      </c>
      <c r="Z11" s="341">
        <v>4</v>
      </c>
      <c r="AA11" s="340" t="s">
        <v>3887</v>
      </c>
      <c r="AB11" s="432">
        <v>14</v>
      </c>
      <c r="AD11" t="s">
        <v>3880</v>
      </c>
    </row>
    <row r="12" spans="1:36" ht="6" customHeight="1" thickBot="1" x14ac:dyDescent="0.55000000000000004">
      <c r="B12" s="275"/>
      <c r="C12" s="689"/>
      <c r="D12" s="689"/>
      <c r="E12" s="446"/>
      <c r="F12" s="446"/>
      <c r="G12" s="446"/>
      <c r="H12" s="446"/>
      <c r="I12" s="446"/>
      <c r="J12" s="447"/>
      <c r="K12" s="446"/>
      <c r="L12" s="446"/>
      <c r="M12" s="446"/>
      <c r="N12" s="446"/>
      <c r="O12" s="446"/>
      <c r="P12" s="446"/>
      <c r="Q12" s="446"/>
      <c r="R12" s="449"/>
      <c r="S12" s="446"/>
      <c r="T12" s="446"/>
      <c r="U12" s="446"/>
      <c r="V12" s="446"/>
      <c r="W12" s="446"/>
      <c r="X12" s="54"/>
      <c r="Y12" s="111"/>
      <c r="Z12" s="112"/>
      <c r="AA12" s="111"/>
      <c r="AB12" s="112"/>
      <c r="AD12" t="s">
        <v>3881</v>
      </c>
    </row>
    <row r="13" spans="1:36" ht="19.95" customHeight="1" thickTop="1" thickBot="1" x14ac:dyDescent="0.55000000000000004">
      <c r="A13" s="890" t="s">
        <v>32</v>
      </c>
      <c r="B13" s="275"/>
      <c r="C13" s="689"/>
      <c r="D13" s="689"/>
      <c r="E13" s="647" t="s">
        <v>165</v>
      </c>
      <c r="F13" s="647"/>
      <c r="G13" s="647"/>
      <c r="H13" s="647"/>
      <c r="I13" s="647"/>
      <c r="J13" s="679"/>
      <c r="K13" s="659"/>
      <c r="L13" s="660"/>
      <c r="M13" s="660"/>
      <c r="N13" s="660"/>
      <c r="O13" s="660"/>
      <c r="P13" s="661"/>
      <c r="Q13" s="647" t="s">
        <v>166</v>
      </c>
      <c r="R13" s="647"/>
      <c r="S13" s="647"/>
      <c r="T13" s="647"/>
      <c r="U13" s="647"/>
      <c r="V13" s="647"/>
      <c r="W13" s="61"/>
      <c r="X13" s="54"/>
      <c r="Y13" s="340" t="s">
        <v>3878</v>
      </c>
      <c r="Z13" s="341">
        <v>5</v>
      </c>
      <c r="AA13" s="340" t="s">
        <v>3888</v>
      </c>
      <c r="AB13" s="432">
        <v>15</v>
      </c>
      <c r="AD13" t="s">
        <v>3882</v>
      </c>
    </row>
    <row r="14" spans="1:36" ht="6" customHeight="1" thickTop="1" thickBot="1" x14ac:dyDescent="0.55000000000000004">
      <c r="B14" s="275"/>
      <c r="C14" s="19"/>
      <c r="D14" s="446"/>
      <c r="E14" s="446"/>
      <c r="F14" s="446"/>
      <c r="G14" s="446"/>
      <c r="H14" s="446"/>
      <c r="I14" s="446"/>
      <c r="J14" s="447"/>
      <c r="K14" s="446"/>
      <c r="L14" s="446"/>
      <c r="M14" s="446"/>
      <c r="N14" s="446"/>
      <c r="O14" s="446"/>
      <c r="P14" s="446"/>
      <c r="Q14" s="446"/>
      <c r="R14" s="449"/>
      <c r="S14" s="446"/>
      <c r="T14" s="446"/>
      <c r="U14" s="446"/>
      <c r="V14" s="446"/>
      <c r="W14" s="446"/>
      <c r="X14" s="54"/>
      <c r="Y14" s="111"/>
      <c r="Z14" s="112"/>
      <c r="AA14" s="111"/>
      <c r="AB14" s="112"/>
      <c r="AD14" t="s">
        <v>3883</v>
      </c>
    </row>
    <row r="15" spans="1:36" ht="19.95" customHeight="1" thickTop="1" thickBot="1" x14ac:dyDescent="0.55000000000000004">
      <c r="A15" s="890" t="s">
        <v>76</v>
      </c>
      <c r="B15" s="648" t="s">
        <v>167</v>
      </c>
      <c r="C15" s="647"/>
      <c r="D15" s="647"/>
      <c r="E15" s="647"/>
      <c r="F15" s="647"/>
      <c r="G15" s="647"/>
      <c r="H15" s="647"/>
      <c r="I15" s="647"/>
      <c r="J15" s="679"/>
      <c r="K15" s="659"/>
      <c r="L15" s="660"/>
      <c r="M15" s="660"/>
      <c r="N15" s="660"/>
      <c r="O15" s="660"/>
      <c r="P15" s="660"/>
      <c r="Q15" s="661"/>
      <c r="R15" s="657" t="s">
        <v>922</v>
      </c>
      <c r="S15" s="658"/>
      <c r="T15" s="658"/>
      <c r="U15" s="658"/>
      <c r="V15" s="658"/>
      <c r="W15" s="446"/>
      <c r="X15" s="54"/>
      <c r="Y15" s="340" t="s">
        <v>3879</v>
      </c>
      <c r="Z15" s="341">
        <v>6</v>
      </c>
      <c r="AA15" s="340" t="s">
        <v>3889</v>
      </c>
      <c r="AB15" s="432">
        <v>16</v>
      </c>
      <c r="AD15" t="s">
        <v>3884</v>
      </c>
    </row>
    <row r="16" spans="1:36" ht="6" customHeight="1" thickTop="1" thickBot="1" x14ac:dyDescent="0.55000000000000004">
      <c r="B16" s="275"/>
      <c r="C16" s="19"/>
      <c r="D16" s="446"/>
      <c r="E16" s="446"/>
      <c r="F16" s="446"/>
      <c r="G16" s="446"/>
      <c r="H16" s="446"/>
      <c r="I16" s="446"/>
      <c r="J16" s="447"/>
      <c r="K16" s="446"/>
      <c r="L16" s="446"/>
      <c r="M16" s="446"/>
      <c r="N16" s="446"/>
      <c r="O16" s="446"/>
      <c r="P16" s="446"/>
      <c r="Q16" s="446"/>
      <c r="R16" s="446"/>
      <c r="S16" s="446"/>
      <c r="T16" s="446"/>
      <c r="U16" s="446"/>
      <c r="V16" s="446"/>
      <c r="W16" s="446"/>
      <c r="X16" s="54"/>
      <c r="Y16" s="111"/>
      <c r="Z16" s="112"/>
      <c r="AA16" s="111"/>
      <c r="AB16" s="112"/>
      <c r="AD16" t="s">
        <v>3885</v>
      </c>
    </row>
    <row r="17" spans="1:33" ht="19.95" customHeight="1" thickTop="1" thickBot="1" x14ac:dyDescent="0.55000000000000004">
      <c r="A17" s="890" t="s">
        <v>77</v>
      </c>
      <c r="B17" s="648" t="s">
        <v>168</v>
      </c>
      <c r="C17" s="647"/>
      <c r="D17" s="647"/>
      <c r="E17" s="647"/>
      <c r="F17" s="647"/>
      <c r="G17" s="647"/>
      <c r="H17" s="647"/>
      <c r="I17" s="647"/>
      <c r="J17" s="679"/>
      <c r="K17" s="659"/>
      <c r="L17" s="660"/>
      <c r="M17" s="660"/>
      <c r="N17" s="660"/>
      <c r="O17" s="660"/>
      <c r="P17" s="660"/>
      <c r="Q17" s="661"/>
      <c r="R17" s="452"/>
      <c r="S17" s="662" t="s">
        <v>39</v>
      </c>
      <c r="T17" s="662"/>
      <c r="U17" s="662"/>
      <c r="V17" s="662"/>
      <c r="W17" s="662"/>
      <c r="X17" s="54"/>
      <c r="Y17" s="340" t="s">
        <v>3880</v>
      </c>
      <c r="Z17" s="341">
        <v>7</v>
      </c>
      <c r="AA17" s="340" t="s">
        <v>3890</v>
      </c>
      <c r="AB17" s="432">
        <v>17</v>
      </c>
      <c r="AD17" t="s">
        <v>3886</v>
      </c>
    </row>
    <row r="18" spans="1:33" ht="6" customHeight="1" thickTop="1" thickBot="1" x14ac:dyDescent="0.55000000000000004">
      <c r="B18" s="275"/>
      <c r="C18" s="19"/>
      <c r="D18" s="446"/>
      <c r="E18" s="446"/>
      <c r="F18" s="446"/>
      <c r="G18" s="446"/>
      <c r="H18" s="446"/>
      <c r="I18" s="446"/>
      <c r="J18" s="447"/>
      <c r="K18" s="446"/>
      <c r="L18" s="446"/>
      <c r="M18" s="446"/>
      <c r="N18" s="446"/>
      <c r="O18" s="446"/>
      <c r="P18" s="446"/>
      <c r="Q18" s="446"/>
      <c r="R18" s="452"/>
      <c r="S18" s="453"/>
      <c r="T18" s="454"/>
      <c r="U18" s="454"/>
      <c r="V18" s="454"/>
      <c r="W18" s="454"/>
      <c r="X18" s="54"/>
      <c r="Y18" s="111"/>
      <c r="Z18" s="112"/>
      <c r="AA18" s="111"/>
      <c r="AB18" s="112"/>
      <c r="AD18" t="s">
        <v>3887</v>
      </c>
    </row>
    <row r="19" spans="1:33" ht="19.95" customHeight="1" thickTop="1" thickBot="1" x14ac:dyDescent="0.55000000000000004">
      <c r="A19" s="890" t="s">
        <v>594</v>
      </c>
      <c r="B19" s="648" t="s">
        <v>169</v>
      </c>
      <c r="C19" s="647"/>
      <c r="D19" s="647"/>
      <c r="E19" s="647"/>
      <c r="F19" s="647"/>
      <c r="G19" s="647"/>
      <c r="H19" s="647"/>
      <c r="I19" s="647"/>
      <c r="J19" s="679"/>
      <c r="K19" s="659"/>
      <c r="L19" s="660"/>
      <c r="M19" s="660"/>
      <c r="N19" s="660"/>
      <c r="O19" s="660"/>
      <c r="P19" s="660"/>
      <c r="Q19" s="661"/>
      <c r="R19" s="452"/>
      <c r="S19" s="662" t="s">
        <v>2432</v>
      </c>
      <c r="T19" s="662"/>
      <c r="U19" s="662"/>
      <c r="V19" s="662"/>
      <c r="W19" s="662"/>
      <c r="X19" s="54"/>
      <c r="Y19" s="340" t="s">
        <v>3881</v>
      </c>
      <c r="Z19" s="341">
        <v>8</v>
      </c>
      <c r="AA19" s="340" t="s">
        <v>3891</v>
      </c>
      <c r="AB19" s="432">
        <v>18</v>
      </c>
      <c r="AD19" t="s">
        <v>3888</v>
      </c>
    </row>
    <row r="20" spans="1:33" ht="6" customHeight="1" thickTop="1" x14ac:dyDescent="0.5">
      <c r="B20" s="275"/>
      <c r="C20" s="19"/>
      <c r="D20" s="446"/>
      <c r="E20" s="446"/>
      <c r="F20" s="446"/>
      <c r="G20" s="446"/>
      <c r="H20" s="446"/>
      <c r="I20" s="446"/>
      <c r="J20" s="447"/>
      <c r="K20" s="446"/>
      <c r="L20" s="446"/>
      <c r="M20" s="446"/>
      <c r="N20" s="446"/>
      <c r="O20" s="446"/>
      <c r="P20" s="446"/>
      <c r="Q20" s="446"/>
      <c r="R20" s="446"/>
      <c r="S20" s="454"/>
      <c r="T20" s="454"/>
      <c r="U20" s="454"/>
      <c r="V20" s="454"/>
      <c r="W20" s="454"/>
      <c r="X20" s="54"/>
      <c r="Y20" s="111"/>
      <c r="Z20" s="112"/>
      <c r="AA20" s="111"/>
      <c r="AB20" s="112"/>
      <c r="AD20" t="s">
        <v>3889</v>
      </c>
    </row>
    <row r="21" spans="1:33" ht="19.95" customHeight="1" x14ac:dyDescent="0.5">
      <c r="A21" s="890" t="s">
        <v>595</v>
      </c>
      <c r="B21" s="646" t="s">
        <v>170</v>
      </c>
      <c r="C21" s="647"/>
      <c r="D21" s="647"/>
      <c r="E21" s="647"/>
      <c r="F21" s="647"/>
      <c r="G21" s="647"/>
      <c r="H21" s="647"/>
      <c r="I21" s="647"/>
      <c r="J21" s="647"/>
      <c r="K21" s="672"/>
      <c r="L21" s="673"/>
      <c r="M21" s="673"/>
      <c r="N21" s="673"/>
      <c r="O21" s="673"/>
      <c r="P21" s="673"/>
      <c r="Q21" s="673"/>
      <c r="R21" s="446"/>
      <c r="S21" s="662" t="s">
        <v>134</v>
      </c>
      <c r="T21" s="662"/>
      <c r="U21" s="662"/>
      <c r="V21" s="662"/>
      <c r="W21" s="662"/>
      <c r="X21" s="54"/>
      <c r="Y21" s="340" t="s">
        <v>3882</v>
      </c>
      <c r="Z21" s="341">
        <v>9</v>
      </c>
      <c r="AA21" s="340" t="s">
        <v>3892</v>
      </c>
      <c r="AB21" s="432">
        <v>19</v>
      </c>
      <c r="AD21" t="s">
        <v>3890</v>
      </c>
    </row>
    <row r="22" spans="1:33" ht="6" customHeight="1" x14ac:dyDescent="0.5">
      <c r="B22" s="275"/>
      <c r="C22" s="19"/>
      <c r="D22" s="446"/>
      <c r="E22" s="446"/>
      <c r="F22" s="446"/>
      <c r="G22" s="446"/>
      <c r="H22" s="446"/>
      <c r="I22" s="446"/>
      <c r="J22" s="447"/>
      <c r="K22" s="446"/>
      <c r="L22" s="446"/>
      <c r="M22" s="446"/>
      <c r="N22" s="446"/>
      <c r="O22" s="446"/>
      <c r="P22" s="446"/>
      <c r="Q22" s="446"/>
      <c r="R22" s="446"/>
      <c r="S22" s="454"/>
      <c r="T22" s="454"/>
      <c r="U22" s="454"/>
      <c r="V22" s="454"/>
      <c r="W22" s="454"/>
      <c r="X22" s="54"/>
      <c r="Y22" s="111"/>
      <c r="Z22" s="112"/>
      <c r="AA22" s="111"/>
      <c r="AB22" s="112"/>
      <c r="AD22" t="s">
        <v>3891</v>
      </c>
    </row>
    <row r="23" spans="1:33" ht="19.95" customHeight="1" x14ac:dyDescent="0.5">
      <c r="A23" s="890" t="s">
        <v>596</v>
      </c>
      <c r="B23" s="648" t="s">
        <v>172</v>
      </c>
      <c r="C23" s="647"/>
      <c r="D23" s="647"/>
      <c r="E23" s="647"/>
      <c r="F23" s="647"/>
      <c r="G23" s="647"/>
      <c r="H23" s="647"/>
      <c r="I23" s="647"/>
      <c r="J23" s="647"/>
      <c r="K23" s="213">
        <v>0</v>
      </c>
      <c r="L23" s="446"/>
      <c r="M23" s="650" t="str">
        <f>IFERROR(IF(OR(N_FIN_G&gt;P_Max,N_INI_G&lt;P_Min),Z_DG_29_2_O,
IF(OR(P_Min&lt;N_INI_G,P_Max&gt;N_FIN_G),Z_DG_29_1_O,"")),"")</f>
        <v/>
      </c>
      <c r="N23" s="650"/>
      <c r="O23" s="650"/>
      <c r="P23" s="650"/>
      <c r="Q23" s="650"/>
      <c r="R23" s="446"/>
      <c r="S23" s="662" t="s">
        <v>135</v>
      </c>
      <c r="T23" s="662"/>
      <c r="U23" s="662"/>
      <c r="V23" s="662"/>
      <c r="W23" s="662"/>
      <c r="X23" s="54"/>
      <c r="Y23" s="340" t="s">
        <v>3883</v>
      </c>
      <c r="Z23" s="341">
        <v>10</v>
      </c>
      <c r="AA23" s="340" t="s">
        <v>3893</v>
      </c>
      <c r="AB23" s="432">
        <v>20</v>
      </c>
      <c r="AD23" t="s">
        <v>3892</v>
      </c>
    </row>
    <row r="24" spans="1:33" ht="6" customHeight="1" x14ac:dyDescent="0.5">
      <c r="B24" s="275"/>
      <c r="C24" s="19"/>
      <c r="D24" s="446"/>
      <c r="E24" s="446"/>
      <c r="F24" s="446"/>
      <c r="G24" s="446"/>
      <c r="H24" s="446"/>
      <c r="I24" s="446"/>
      <c r="J24" s="447"/>
      <c r="K24" s="446"/>
      <c r="L24" s="446"/>
      <c r="M24" s="650"/>
      <c r="N24" s="650"/>
      <c r="O24" s="650"/>
      <c r="P24" s="650"/>
      <c r="Q24" s="650"/>
      <c r="R24" s="446"/>
      <c r="S24" s="454"/>
      <c r="T24" s="454"/>
      <c r="U24" s="454"/>
      <c r="V24" s="454"/>
      <c r="W24" s="454"/>
      <c r="X24" s="54"/>
      <c r="Y24" s="296"/>
      <c r="Z24" s="112"/>
      <c r="AA24" s="296"/>
      <c r="AB24" s="113"/>
      <c r="AD24" t="s">
        <v>3893</v>
      </c>
    </row>
    <row r="25" spans="1:33" ht="19.95" customHeight="1" x14ac:dyDescent="0.5">
      <c r="A25" s="893" t="s">
        <v>3296</v>
      </c>
      <c r="B25" s="648" t="s">
        <v>173</v>
      </c>
      <c r="C25" s="647"/>
      <c r="D25" s="647"/>
      <c r="E25" s="647"/>
      <c r="F25" s="647"/>
      <c r="G25" s="647"/>
      <c r="H25" s="647"/>
      <c r="I25" s="647"/>
      <c r="J25" s="647"/>
      <c r="K25" s="455">
        <v>0</v>
      </c>
      <c r="L25" s="446"/>
      <c r="M25" s="650"/>
      <c r="N25" s="650"/>
      <c r="O25" s="650"/>
      <c r="P25" s="650"/>
      <c r="Q25" s="650"/>
      <c r="R25" s="446"/>
      <c r="S25" s="662" t="s">
        <v>4129</v>
      </c>
      <c r="T25" s="662"/>
      <c r="U25" s="662"/>
      <c r="V25" s="662"/>
      <c r="W25" s="662"/>
      <c r="X25" s="54"/>
      <c r="Y25" s="340" t="s">
        <v>3894</v>
      </c>
      <c r="Z25" s="341">
        <v>1</v>
      </c>
      <c r="AA25" s="340" t="s">
        <v>3900</v>
      </c>
      <c r="AB25" s="432">
        <v>7</v>
      </c>
      <c r="AG25" t="s">
        <v>3894</v>
      </c>
    </row>
    <row r="26" spans="1:33" ht="6" customHeight="1" thickBot="1" x14ac:dyDescent="0.55000000000000004">
      <c r="A26" s="645"/>
      <c r="B26" s="275"/>
      <c r="C26" s="19"/>
      <c r="D26" s="446"/>
      <c r="E26" s="446"/>
      <c r="F26" s="446"/>
      <c r="G26" s="446"/>
      <c r="H26" s="446"/>
      <c r="I26" s="446"/>
      <c r="J26" s="447"/>
      <c r="K26" s="446"/>
      <c r="L26" s="446"/>
      <c r="M26" s="446"/>
      <c r="N26" s="446"/>
      <c r="O26" s="446"/>
      <c r="P26" s="446"/>
      <c r="Q26" s="446"/>
      <c r="R26" s="446"/>
      <c r="S26" s="454"/>
      <c r="T26" s="454"/>
      <c r="U26" s="454"/>
      <c r="V26" s="454"/>
      <c r="W26" s="454"/>
      <c r="X26" s="54"/>
      <c r="Y26" s="111"/>
      <c r="Z26" s="112"/>
      <c r="AA26" s="114"/>
      <c r="AB26" s="112"/>
      <c r="AG26" t="s">
        <v>3895</v>
      </c>
    </row>
    <row r="27" spans="1:33" ht="19.95" customHeight="1" x14ac:dyDescent="0.5">
      <c r="A27" s="645"/>
      <c r="B27" s="648" t="s">
        <v>174</v>
      </c>
      <c r="C27" s="647"/>
      <c r="D27" s="647"/>
      <c r="E27" s="647"/>
      <c r="F27" s="647"/>
      <c r="G27" s="647"/>
      <c r="H27" s="647"/>
      <c r="I27" s="647"/>
      <c r="J27" s="647"/>
      <c r="K27" s="605" t="s">
        <v>10</v>
      </c>
      <c r="L27" s="446"/>
      <c r="M27" s="663" t="s">
        <v>2750</v>
      </c>
      <c r="N27" s="664"/>
      <c r="O27" s="664"/>
      <c r="P27" s="664"/>
      <c r="Q27" s="665"/>
      <c r="R27" s="446"/>
      <c r="S27" s="662" t="s">
        <v>4164</v>
      </c>
      <c r="T27" s="662"/>
      <c r="U27" s="662"/>
      <c r="V27" s="662"/>
      <c r="W27" s="662"/>
      <c r="X27" s="54"/>
      <c r="Y27" s="340" t="s">
        <v>3895</v>
      </c>
      <c r="Z27" s="341">
        <v>2</v>
      </c>
      <c r="AA27" s="340" t="s">
        <v>3901</v>
      </c>
      <c r="AB27" s="432">
        <v>8</v>
      </c>
      <c r="AG27" t="s">
        <v>3896</v>
      </c>
    </row>
    <row r="28" spans="1:33" ht="6" customHeight="1" x14ac:dyDescent="0.5">
      <c r="B28" s="275"/>
      <c r="C28" s="19"/>
      <c r="D28" s="446"/>
      <c r="E28" s="446"/>
      <c r="F28" s="446"/>
      <c r="G28" s="446"/>
      <c r="H28" s="446"/>
      <c r="I28" s="446"/>
      <c r="J28" s="446"/>
      <c r="K28" s="446"/>
      <c r="L28" s="446"/>
      <c r="M28" s="666"/>
      <c r="N28" s="667"/>
      <c r="O28" s="667"/>
      <c r="P28" s="667"/>
      <c r="Q28" s="668"/>
      <c r="R28" s="446"/>
      <c r="S28" s="446"/>
      <c r="T28" s="446"/>
      <c r="U28" s="446"/>
      <c r="V28" s="446"/>
      <c r="W28" s="446"/>
      <c r="X28" s="54"/>
      <c r="Y28" s="111"/>
      <c r="Z28" s="112"/>
      <c r="AA28" s="114"/>
      <c r="AB28" s="112"/>
      <c r="AG28" t="s">
        <v>3897</v>
      </c>
    </row>
    <row r="29" spans="1:33" ht="19.95" customHeight="1" thickBot="1" x14ac:dyDescent="0.55000000000000004">
      <c r="A29" s="893" t="s">
        <v>45</v>
      </c>
      <c r="B29" s="648" t="s">
        <v>1029</v>
      </c>
      <c r="C29" s="647"/>
      <c r="D29" s="647"/>
      <c r="E29" s="647"/>
      <c r="F29" s="647"/>
      <c r="G29" s="647"/>
      <c r="H29" s="647"/>
      <c r="I29" s="647"/>
      <c r="J29" s="647"/>
      <c r="K29" s="227" t="s">
        <v>6</v>
      </c>
      <c r="L29" s="446"/>
      <c r="M29" s="669"/>
      <c r="N29" s="670"/>
      <c r="O29" s="670"/>
      <c r="P29" s="670"/>
      <c r="Q29" s="671"/>
      <c r="R29" s="19"/>
      <c r="S29" s="662" t="s">
        <v>185</v>
      </c>
      <c r="T29" s="662"/>
      <c r="U29" s="662"/>
      <c r="V29" s="662"/>
      <c r="W29" s="662"/>
      <c r="X29" s="54"/>
      <c r="Y29" s="340" t="s">
        <v>3896</v>
      </c>
      <c r="Z29" s="341">
        <v>3</v>
      </c>
      <c r="AA29" s="340"/>
      <c r="AB29" s="432">
        <v>9</v>
      </c>
      <c r="AG29" t="s">
        <v>3898</v>
      </c>
    </row>
    <row r="30" spans="1:33" ht="6" customHeight="1" x14ac:dyDescent="0.5">
      <c r="A30" s="645"/>
      <c r="B30" s="275"/>
      <c r="C30" s="19"/>
      <c r="D30" s="19"/>
      <c r="E30" s="19"/>
      <c r="F30" s="19"/>
      <c r="G30" s="19"/>
      <c r="H30" s="19"/>
      <c r="I30" s="19"/>
      <c r="J30" s="19"/>
      <c r="K30" s="19"/>
      <c r="L30" s="19"/>
      <c r="M30" s="19"/>
      <c r="N30" s="19"/>
      <c r="O30" s="19"/>
      <c r="P30" s="19"/>
      <c r="Q30" s="19"/>
      <c r="R30" s="19"/>
      <c r="S30" s="19"/>
      <c r="T30" s="19"/>
      <c r="U30" s="19"/>
      <c r="V30" s="19"/>
      <c r="W30" s="19"/>
      <c r="X30" s="54"/>
      <c r="Y30" s="111"/>
      <c r="Z30" s="112"/>
      <c r="AA30" s="114"/>
      <c r="AB30" s="112"/>
      <c r="AG30" t="s">
        <v>3899</v>
      </c>
    </row>
    <row r="31" spans="1:33" ht="19.95" customHeight="1" x14ac:dyDescent="0.5">
      <c r="A31" s="645"/>
      <c r="B31" s="651" t="s">
        <v>911</v>
      </c>
      <c r="C31" s="647"/>
      <c r="D31" s="647"/>
      <c r="E31" s="647"/>
      <c r="F31" s="647"/>
      <c r="G31" s="647"/>
      <c r="H31" s="647"/>
      <c r="I31" s="647"/>
      <c r="J31" s="647"/>
      <c r="K31" s="647"/>
      <c r="L31" s="647"/>
      <c r="M31" s="647"/>
      <c r="N31" s="647"/>
      <c r="O31" s="647"/>
      <c r="P31" s="656" t="s">
        <v>782</v>
      </c>
      <c r="Q31" s="656"/>
      <c r="R31" s="19"/>
      <c r="S31" s="652"/>
      <c r="T31" s="652"/>
      <c r="U31" s="652"/>
      <c r="V31" s="652"/>
      <c r="W31" s="652"/>
      <c r="X31" s="653"/>
      <c r="Y31" s="340" t="s">
        <v>3897</v>
      </c>
      <c r="Z31" s="341">
        <v>4</v>
      </c>
      <c r="AA31" s="340"/>
      <c r="AB31" s="432">
        <v>10</v>
      </c>
      <c r="AG31" t="s">
        <v>3900</v>
      </c>
    </row>
    <row r="32" spans="1:33" ht="6" customHeight="1" x14ac:dyDescent="0.5">
      <c r="B32" s="275"/>
      <c r="C32" s="19"/>
      <c r="D32" s="446"/>
      <c r="E32" s="446"/>
      <c r="F32" s="446"/>
      <c r="G32" s="446"/>
      <c r="H32" s="446"/>
      <c r="I32" s="446"/>
      <c r="J32" s="447"/>
      <c r="K32" s="446"/>
      <c r="L32" s="446"/>
      <c r="M32" s="446"/>
      <c r="N32" s="446"/>
      <c r="O32" s="446"/>
      <c r="P32" s="446"/>
      <c r="Q32" s="446"/>
      <c r="R32" s="19"/>
      <c r="S32" s="652"/>
      <c r="T32" s="652"/>
      <c r="U32" s="652"/>
      <c r="V32" s="652"/>
      <c r="W32" s="652"/>
      <c r="X32" s="653"/>
      <c r="Y32" s="111"/>
      <c r="Z32" s="112"/>
      <c r="AA32" s="111"/>
      <c r="AB32" s="112"/>
      <c r="AG32" t="s">
        <v>3901</v>
      </c>
    </row>
    <row r="33" spans="1:36" ht="19.95" customHeight="1" x14ac:dyDescent="0.5">
      <c r="A33" s="890" t="s">
        <v>4165</v>
      </c>
      <c r="B33" s="275"/>
      <c r="C33" s="19"/>
      <c r="D33" s="649" t="s">
        <v>1518</v>
      </c>
      <c r="E33" s="649"/>
      <c r="F33" s="649"/>
      <c r="G33" s="649"/>
      <c r="H33" s="649"/>
      <c r="I33" s="649"/>
      <c r="J33" s="649"/>
      <c r="K33" s="649"/>
      <c r="L33" s="649"/>
      <c r="M33" s="649"/>
      <c r="N33" s="649"/>
      <c r="O33" s="649"/>
      <c r="P33" s="649"/>
      <c r="Q33" s="649"/>
      <c r="R33" s="19"/>
      <c r="S33" s="652"/>
      <c r="T33" s="652"/>
      <c r="U33" s="652"/>
      <c r="V33" s="652"/>
      <c r="W33" s="652"/>
      <c r="X33" s="653"/>
      <c r="Y33" s="340" t="s">
        <v>3898</v>
      </c>
      <c r="Z33" s="341">
        <v>5</v>
      </c>
      <c r="AA33" s="340"/>
      <c r="AB33" s="432">
        <v>11</v>
      </c>
    </row>
    <row r="34" spans="1:36" ht="6" customHeight="1" x14ac:dyDescent="0.5">
      <c r="B34" s="275"/>
      <c r="C34" s="19"/>
      <c r="D34" s="649"/>
      <c r="E34" s="649"/>
      <c r="F34" s="649"/>
      <c r="G34" s="649"/>
      <c r="H34" s="649"/>
      <c r="I34" s="649"/>
      <c r="J34" s="649"/>
      <c r="K34" s="649"/>
      <c r="L34" s="649"/>
      <c r="M34" s="649"/>
      <c r="N34" s="649"/>
      <c r="O34" s="649"/>
      <c r="P34" s="649"/>
      <c r="Q34" s="649"/>
      <c r="R34" s="19"/>
      <c r="S34" s="652"/>
      <c r="T34" s="652"/>
      <c r="U34" s="652"/>
      <c r="V34" s="652"/>
      <c r="W34" s="652"/>
      <c r="X34" s="653"/>
      <c r="Y34" s="111"/>
      <c r="Z34" s="112"/>
      <c r="AA34" s="111"/>
      <c r="AB34" s="112"/>
    </row>
    <row r="35" spans="1:36" ht="19.95" customHeight="1" x14ac:dyDescent="0.5">
      <c r="A35" s="890" t="s">
        <v>4161</v>
      </c>
      <c r="B35" s="275"/>
      <c r="C35" s="19"/>
      <c r="D35" s="649"/>
      <c r="E35" s="649"/>
      <c r="F35" s="649"/>
      <c r="G35" s="649"/>
      <c r="H35" s="649"/>
      <c r="I35" s="649"/>
      <c r="J35" s="649"/>
      <c r="K35" s="649"/>
      <c r="L35" s="649"/>
      <c r="M35" s="649"/>
      <c r="N35" s="649"/>
      <c r="O35" s="649"/>
      <c r="P35" s="649"/>
      <c r="Q35" s="649"/>
      <c r="R35" s="19"/>
      <c r="S35" s="652"/>
      <c r="T35" s="652"/>
      <c r="U35" s="652"/>
      <c r="V35" s="652"/>
      <c r="W35" s="652"/>
      <c r="X35" s="653"/>
      <c r="Y35" s="340" t="s">
        <v>3899</v>
      </c>
      <c r="Z35" s="341">
        <v>6</v>
      </c>
      <c r="AA35" s="340"/>
      <c r="AB35" s="432">
        <v>12</v>
      </c>
    </row>
    <row r="36" spans="1:36" ht="10.1" customHeight="1" thickBot="1" x14ac:dyDescent="0.55000000000000004">
      <c r="B36" s="119"/>
      <c r="C36" s="130"/>
      <c r="D36" s="55"/>
      <c r="E36" s="55"/>
      <c r="F36" s="55"/>
      <c r="G36" s="55"/>
      <c r="H36" s="55"/>
      <c r="I36" s="55"/>
      <c r="J36" s="55"/>
      <c r="K36" s="55"/>
      <c r="L36" s="55"/>
      <c r="M36" s="55"/>
      <c r="N36" s="55"/>
      <c r="O36" s="55"/>
      <c r="P36" s="55"/>
      <c r="Q36" s="55"/>
      <c r="R36" s="55"/>
      <c r="S36" s="654"/>
      <c r="T36" s="654"/>
      <c r="U36" s="654"/>
      <c r="V36" s="654"/>
      <c r="W36" s="654"/>
      <c r="X36" s="655"/>
    </row>
    <row r="37" spans="1:36" s="873" customFormat="1" ht="19.2" hidden="1" customHeight="1" thickTop="1" thickBot="1" x14ac:dyDescent="0.55000000000000004">
      <c r="A37" s="867"/>
      <c r="B37" s="868">
        <v>3</v>
      </c>
      <c r="C37" s="233">
        <v>4</v>
      </c>
      <c r="D37" s="869" t="s">
        <v>26</v>
      </c>
      <c r="E37" s="869"/>
      <c r="F37" s="869"/>
      <c r="G37" s="869"/>
      <c r="H37" s="869"/>
      <c r="I37" s="869"/>
      <c r="J37" s="234" t="s">
        <v>30</v>
      </c>
      <c r="K37" s="235" t="s">
        <v>3</v>
      </c>
      <c r="L37" s="870"/>
      <c r="M37" s="395" t="s">
        <v>23</v>
      </c>
      <c r="N37" s="395" t="s">
        <v>1322</v>
      </c>
      <c r="O37" s="396" t="s">
        <v>25</v>
      </c>
      <c r="P37" s="397" t="s">
        <v>24</v>
      </c>
      <c r="Q37" s="871" t="s">
        <v>4</v>
      </c>
      <c r="R37" s="869"/>
      <c r="S37" s="869"/>
      <c r="T37" s="869"/>
      <c r="U37" s="869"/>
      <c r="V37" s="869"/>
      <c r="W37" s="869"/>
      <c r="X37" s="872"/>
      <c r="Z37" s="867"/>
    </row>
    <row r="38" spans="1:36" s="873" customFormat="1" ht="14.7" hidden="1" thickTop="1" x14ac:dyDescent="0.5">
      <c r="A38" s="867"/>
      <c r="B38" s="874">
        <v>1</v>
      </c>
      <c r="C38" s="875"/>
      <c r="D38" s="875" t="s">
        <v>4308</v>
      </c>
      <c r="E38" s="875"/>
      <c r="F38" s="875"/>
      <c r="G38" s="875"/>
      <c r="H38" s="875"/>
      <c r="I38" s="875"/>
      <c r="J38" s="236" t="s">
        <v>3314</v>
      </c>
      <c r="K38" s="237" t="s">
        <v>5</v>
      </c>
      <c r="L38" s="238">
        <v>0</v>
      </c>
      <c r="M38" s="239">
        <v>0</v>
      </c>
      <c r="N38" s="240">
        <v>0</v>
      </c>
      <c r="O38" s="876">
        <v>100</v>
      </c>
      <c r="P38" s="877">
        <v>101</v>
      </c>
      <c r="Q38" s="241" t="s">
        <v>6</v>
      </c>
      <c r="R38" s="875"/>
      <c r="S38" s="875"/>
      <c r="T38" s="875"/>
      <c r="U38" s="242" t="s">
        <v>6</v>
      </c>
      <c r="V38" s="875"/>
      <c r="W38" s="875"/>
      <c r="X38" s="243">
        <v>6</v>
      </c>
      <c r="Y38" s="223">
        <v>0</v>
      </c>
      <c r="Z38" s="867"/>
    </row>
    <row r="39" spans="1:36" s="873" customFormat="1" ht="14.7" hidden="1" thickTop="1" x14ac:dyDescent="0.5">
      <c r="A39" s="867"/>
      <c r="B39" s="878">
        <v>2</v>
      </c>
      <c r="C39" s="879"/>
      <c r="D39" s="879" t="s">
        <v>4309</v>
      </c>
      <c r="E39" s="879"/>
      <c r="F39" s="879"/>
      <c r="G39" s="879"/>
      <c r="H39" s="879"/>
      <c r="I39" s="879"/>
      <c r="J39" s="244" t="s">
        <v>3313</v>
      </c>
      <c r="K39" s="245" t="s">
        <v>27</v>
      </c>
      <c r="L39" s="246">
        <v>0</v>
      </c>
      <c r="M39" s="247">
        <v>0</v>
      </c>
      <c r="N39" s="248">
        <v>0</v>
      </c>
      <c r="O39" s="880">
        <v>100</v>
      </c>
      <c r="P39" s="881">
        <v>201</v>
      </c>
      <c r="Q39" s="249" t="s">
        <v>18</v>
      </c>
      <c r="R39" s="879"/>
      <c r="S39" s="879"/>
      <c r="T39" s="879"/>
      <c r="U39" s="250"/>
      <c r="V39" s="251"/>
      <c r="W39" s="879"/>
      <c r="X39" s="252">
        <v>6</v>
      </c>
      <c r="Y39" s="223">
        <v>0</v>
      </c>
      <c r="Z39" s="867"/>
    </row>
    <row r="40" spans="1:36" s="873" customFormat="1" ht="14.7" hidden="1" thickTop="1" x14ac:dyDescent="0.5">
      <c r="A40" s="867"/>
      <c r="B40" s="878">
        <v>3</v>
      </c>
      <c r="C40" s="879"/>
      <c r="D40" s="879" t="s">
        <v>4310</v>
      </c>
      <c r="E40" s="879"/>
      <c r="F40" s="879"/>
      <c r="G40" s="879"/>
      <c r="H40" s="879"/>
      <c r="I40" s="879"/>
      <c r="J40" s="244" t="s">
        <v>1595</v>
      </c>
      <c r="K40" s="245" t="s">
        <v>7</v>
      </c>
      <c r="L40" s="246">
        <v>0</v>
      </c>
      <c r="M40" s="247">
        <v>0</v>
      </c>
      <c r="N40" s="248">
        <v>0</v>
      </c>
      <c r="O40" s="880">
        <v>0</v>
      </c>
      <c r="P40" s="881">
        <v>301</v>
      </c>
      <c r="Q40" s="249" t="s">
        <v>8</v>
      </c>
      <c r="R40" s="879"/>
      <c r="S40" s="879"/>
      <c r="T40" s="879"/>
      <c r="U40" s="250" t="s">
        <v>137</v>
      </c>
      <c r="V40" s="879"/>
      <c r="W40" s="879"/>
      <c r="X40" s="252">
        <v>2</v>
      </c>
      <c r="Y40" s="116" t="b">
        <v>0</v>
      </c>
      <c r="Z40" s="867"/>
    </row>
    <row r="41" spans="1:36" s="873" customFormat="1" ht="14.7" hidden="1" thickTop="1" x14ac:dyDescent="0.5">
      <c r="A41" s="867"/>
      <c r="B41" s="878">
        <v>4</v>
      </c>
      <c r="C41" s="879"/>
      <c r="D41" s="879" t="s">
        <v>4311</v>
      </c>
      <c r="E41" s="879"/>
      <c r="F41" s="879"/>
      <c r="G41" s="879"/>
      <c r="H41" s="879"/>
      <c r="I41" s="879"/>
      <c r="J41" s="244" t="s">
        <v>9</v>
      </c>
      <c r="K41" s="245" t="s">
        <v>64</v>
      </c>
      <c r="L41" s="246">
        <v>0</v>
      </c>
      <c r="M41" s="247">
        <v>0</v>
      </c>
      <c r="N41" s="248">
        <v>0</v>
      </c>
      <c r="O41" s="880">
        <v>100</v>
      </c>
      <c r="P41" s="881">
        <v>401</v>
      </c>
      <c r="Q41" s="249">
        <v>123</v>
      </c>
      <c r="R41" s="879"/>
      <c r="S41" s="879"/>
      <c r="T41" s="879"/>
      <c r="U41" s="253" t="s">
        <v>10</v>
      </c>
      <c r="V41" s="879"/>
      <c r="W41" s="879"/>
      <c r="X41" s="252">
        <v>24</v>
      </c>
      <c r="Y41" s="873" t="s">
        <v>782</v>
      </c>
      <c r="Z41" s="867"/>
    </row>
    <row r="42" spans="1:36" s="873" customFormat="1" ht="14.7" hidden="1" thickTop="1" x14ac:dyDescent="0.5">
      <c r="A42" s="867"/>
      <c r="B42" s="878">
        <v>5</v>
      </c>
      <c r="C42" s="879"/>
      <c r="D42" s="879" t="s">
        <v>4312</v>
      </c>
      <c r="E42" s="879"/>
      <c r="F42" s="879"/>
      <c r="G42" s="879"/>
      <c r="H42" s="879"/>
      <c r="I42" s="879"/>
      <c r="J42" s="244" t="s">
        <v>11</v>
      </c>
      <c r="K42" s="245" t="s">
        <v>12</v>
      </c>
      <c r="L42" s="246">
        <v>0</v>
      </c>
      <c r="M42" s="247">
        <v>0</v>
      </c>
      <c r="N42" s="248">
        <v>0</v>
      </c>
      <c r="O42" s="880">
        <v>100</v>
      </c>
      <c r="P42" s="881">
        <v>501</v>
      </c>
      <c r="Q42" s="249" t="s">
        <v>13</v>
      </c>
      <c r="R42" s="879"/>
      <c r="S42" s="879"/>
      <c r="T42" s="879"/>
      <c r="U42" s="253" t="s">
        <v>14</v>
      </c>
      <c r="V42" s="879"/>
      <c r="W42" s="879"/>
      <c r="X42" s="252">
        <v>24</v>
      </c>
      <c r="Y42" s="873" t="s">
        <v>881</v>
      </c>
      <c r="Z42" s="867"/>
    </row>
    <row r="43" spans="1:36" s="873" customFormat="1" ht="14.7" hidden="1" thickTop="1" x14ac:dyDescent="0.5">
      <c r="A43" s="867"/>
      <c r="B43" s="878">
        <v>6</v>
      </c>
      <c r="C43" s="879"/>
      <c r="D43" s="879" t="s">
        <v>4313</v>
      </c>
      <c r="E43" s="879"/>
      <c r="F43" s="879"/>
      <c r="G43" s="879"/>
      <c r="H43" s="879"/>
      <c r="I43" s="879"/>
      <c r="J43" s="244" t="s">
        <v>15</v>
      </c>
      <c r="K43" s="245" t="s">
        <v>16</v>
      </c>
      <c r="L43" s="246">
        <v>0</v>
      </c>
      <c r="M43" s="247">
        <v>0</v>
      </c>
      <c r="N43" s="248">
        <v>0</v>
      </c>
      <c r="O43" s="880">
        <v>100</v>
      </c>
      <c r="P43" s="881">
        <v>601</v>
      </c>
      <c r="Q43" s="249" t="s">
        <v>17</v>
      </c>
      <c r="R43" s="879"/>
      <c r="S43" s="879"/>
      <c r="T43" s="879"/>
      <c r="U43" s="250" t="s">
        <v>28</v>
      </c>
      <c r="V43" s="251"/>
      <c r="W43" s="879"/>
      <c r="X43" s="252">
        <v>24</v>
      </c>
      <c r="Y43" s="873" t="s">
        <v>882</v>
      </c>
      <c r="Z43" s="867"/>
      <c r="AJ43" s="873" t="s">
        <v>3902</v>
      </c>
    </row>
    <row r="44" spans="1:36" s="873" customFormat="1" ht="15" hidden="1" customHeight="1" x14ac:dyDescent="0.5">
      <c r="A44" s="867"/>
      <c r="B44" s="878">
        <v>7</v>
      </c>
      <c r="C44" s="879"/>
      <c r="D44" s="879" t="s">
        <v>4144</v>
      </c>
      <c r="E44" s="879"/>
      <c r="F44" s="879"/>
      <c r="G44" s="879"/>
      <c r="H44" s="879"/>
      <c r="I44" s="879"/>
      <c r="J44" s="244" t="s">
        <v>758</v>
      </c>
      <c r="K44" s="245" t="s">
        <v>757</v>
      </c>
      <c r="L44" s="246">
        <v>0</v>
      </c>
      <c r="M44" s="247">
        <v>0</v>
      </c>
      <c r="N44" s="248">
        <v>0</v>
      </c>
      <c r="O44" s="880">
        <v>-100</v>
      </c>
      <c r="P44" s="881">
        <v>701</v>
      </c>
      <c r="Q44" s="249"/>
      <c r="R44" s="879"/>
      <c r="S44" s="879"/>
      <c r="T44" s="879"/>
      <c r="U44" s="250" t="s">
        <v>29</v>
      </c>
      <c r="V44" s="251"/>
      <c r="W44" s="879"/>
      <c r="X44" s="252">
        <v>1</v>
      </c>
      <c r="Y44" s="873" t="s">
        <v>4276</v>
      </c>
      <c r="Z44" s="867"/>
      <c r="AJ44" s="873" t="s">
        <v>3903</v>
      </c>
    </row>
    <row r="45" spans="1:36" s="873" customFormat="1" ht="15" hidden="1" customHeight="1" thickBot="1" x14ac:dyDescent="0.55000000000000004">
      <c r="A45" s="867"/>
      <c r="B45" s="882">
        <v>8</v>
      </c>
      <c r="C45" s="883"/>
      <c r="D45" s="883" t="s">
        <v>4145</v>
      </c>
      <c r="E45" s="883"/>
      <c r="F45" s="883"/>
      <c r="G45" s="883"/>
      <c r="H45" s="883"/>
      <c r="I45" s="883"/>
      <c r="J45" s="254" t="s">
        <v>2986</v>
      </c>
      <c r="K45" s="255" t="s">
        <v>869</v>
      </c>
      <c r="L45" s="256">
        <v>0</v>
      </c>
      <c r="M45" s="247">
        <v>0</v>
      </c>
      <c r="N45" s="248">
        <v>0</v>
      </c>
      <c r="O45" s="880">
        <v>100</v>
      </c>
      <c r="P45" s="881">
        <v>801</v>
      </c>
      <c r="Q45" s="257"/>
      <c r="R45" s="883"/>
      <c r="S45" s="883"/>
      <c r="T45" s="883"/>
      <c r="U45" s="258"/>
      <c r="V45" s="259"/>
      <c r="W45" s="883"/>
      <c r="X45" s="884"/>
      <c r="Y45" s="873" t="s">
        <v>4283</v>
      </c>
      <c r="Z45" s="867"/>
      <c r="AJ45" s="873" t="s">
        <v>3904</v>
      </c>
    </row>
    <row r="46" spans="1:36" s="873" customFormat="1" ht="15" hidden="1" thickTop="1" thickBot="1" x14ac:dyDescent="0.55000000000000004">
      <c r="A46" s="867"/>
      <c r="B46" s="885">
        <v>1</v>
      </c>
      <c r="C46" s="886"/>
      <c r="D46" s="886"/>
      <c r="E46" s="886"/>
      <c r="F46" s="886"/>
      <c r="G46" s="260" t="str">
        <f>UPPER(Tipo_Cuestionario_Nom)</f>
        <v>OPCIÓN MÚLTIPLE 1R</v>
      </c>
      <c r="H46" s="886"/>
      <c r="I46" s="886"/>
      <c r="J46" s="261" t="str">
        <f>VLOOKUP($B$46,$B$38:$O$45,9,0)</f>
        <v>Opción Múltiple 1R</v>
      </c>
      <c r="K46" s="262" t="str">
        <f>VLOOKUP($B$46,$B$38:$O$45,10,0)</f>
        <v>OM</v>
      </c>
      <c r="L46" s="263">
        <v>0</v>
      </c>
      <c r="M46" s="262">
        <v>0</v>
      </c>
      <c r="N46" s="262">
        <v>0</v>
      </c>
      <c r="O46" s="264">
        <v>1</v>
      </c>
      <c r="P46" s="28">
        <v>1</v>
      </c>
      <c r="Q46" s="887" t="s">
        <v>19</v>
      </c>
      <c r="R46" s="886"/>
      <c r="S46" s="886"/>
      <c r="T46" s="886"/>
      <c r="U46" s="886"/>
      <c r="V46" s="886"/>
      <c r="W46" s="886"/>
      <c r="X46" s="265">
        <f>VLOOKUP(Tipo_Cuestionario_Num,$B$38:$X$45,23,0)</f>
        <v>6</v>
      </c>
      <c r="Y46" s="873" t="s">
        <v>4283</v>
      </c>
      <c r="Z46" s="867"/>
      <c r="AJ46" s="873" t="s">
        <v>3905</v>
      </c>
    </row>
    <row r="47" spans="1:36" s="873" customFormat="1" ht="9.6" hidden="1" customHeight="1" x14ac:dyDescent="0.5">
      <c r="A47" s="867"/>
      <c r="B47" s="879">
        <v>1</v>
      </c>
      <c r="C47" s="879"/>
      <c r="D47" s="879"/>
      <c r="E47" s="879"/>
      <c r="F47" s="879"/>
      <c r="G47" s="879"/>
      <c r="H47" s="879"/>
      <c r="I47" s="879"/>
      <c r="J47" s="879"/>
      <c r="K47" s="879"/>
      <c r="L47" s="879"/>
      <c r="M47" s="879"/>
      <c r="N47" s="879"/>
      <c r="O47" s="266" t="s">
        <v>20</v>
      </c>
      <c r="P47" s="888">
        <v>0</v>
      </c>
      <c r="Q47" s="879"/>
      <c r="R47" s="879"/>
      <c r="S47" s="879"/>
      <c r="T47" s="879"/>
      <c r="U47" s="879"/>
      <c r="V47" s="879"/>
      <c r="W47" s="879"/>
      <c r="X47" s="879"/>
      <c r="Y47" s="110" t="s">
        <v>3855</v>
      </c>
      <c r="Z47" s="867"/>
      <c r="AA47" s="110" t="s">
        <v>3856</v>
      </c>
    </row>
    <row r="48" spans="1:36" s="867" customFormat="1" ht="9.6" hidden="1" customHeight="1" x14ac:dyDescent="0.5">
      <c r="B48" s="889"/>
      <c r="C48" s="889"/>
      <c r="D48" s="889"/>
      <c r="E48" s="889"/>
      <c r="F48" s="889"/>
      <c r="G48" s="889"/>
      <c r="H48" s="889"/>
      <c r="I48" s="889"/>
      <c r="J48" s="889"/>
      <c r="K48" s="889"/>
      <c r="L48" s="889"/>
      <c r="M48" s="889"/>
      <c r="N48" s="889"/>
      <c r="O48" s="889"/>
      <c r="P48" s="889"/>
      <c r="Q48" s="889"/>
      <c r="R48" s="889"/>
      <c r="S48" s="889"/>
      <c r="T48" s="889"/>
      <c r="U48" s="889"/>
      <c r="V48" s="889"/>
      <c r="W48" s="889"/>
      <c r="X48" s="889"/>
      <c r="Y48" s="111" t="s">
        <v>3874</v>
      </c>
      <c r="AA48" s="111" t="s">
        <v>3894</v>
      </c>
      <c r="AJ48" s="867" t="s">
        <v>1518</v>
      </c>
    </row>
    <row r="49" spans="2:27" s="867" customFormat="1" ht="9.6" hidden="1" customHeight="1" x14ac:dyDescent="0.5">
      <c r="B49" s="889"/>
      <c r="C49" s="889"/>
      <c r="D49" s="889"/>
      <c r="E49" s="889"/>
      <c r="F49" s="889"/>
      <c r="G49" s="889"/>
      <c r="H49" s="889"/>
      <c r="I49" s="889"/>
      <c r="J49" s="889"/>
      <c r="K49" s="889"/>
      <c r="L49" s="889"/>
      <c r="M49" s="889"/>
      <c r="N49" s="889"/>
      <c r="O49" s="889"/>
      <c r="P49" s="889"/>
      <c r="Q49" s="889"/>
      <c r="R49" s="889"/>
      <c r="S49" s="889"/>
      <c r="T49" s="889"/>
      <c r="U49" s="889"/>
      <c r="V49" s="889"/>
      <c r="W49" s="889"/>
      <c r="X49" s="889"/>
      <c r="Y49" s="111" t="s">
        <v>3875</v>
      </c>
      <c r="AA49" s="111" t="s">
        <v>3895</v>
      </c>
    </row>
    <row r="50" spans="2:27" s="867" customFormat="1" ht="9.6" hidden="1" customHeight="1" x14ac:dyDescent="0.5">
      <c r="B50" s="889"/>
      <c r="C50" s="889"/>
      <c r="D50" s="889"/>
      <c r="E50" s="889"/>
      <c r="F50" s="889"/>
      <c r="G50" s="889"/>
      <c r="H50" s="889"/>
      <c r="I50" s="889"/>
      <c r="J50" s="889"/>
      <c r="K50" s="889"/>
      <c r="L50" s="889"/>
      <c r="M50" s="889"/>
      <c r="N50" s="889"/>
      <c r="O50" s="889"/>
      <c r="P50" s="889"/>
      <c r="Q50" s="889"/>
      <c r="R50" s="889"/>
      <c r="S50" s="889"/>
      <c r="T50" s="889"/>
      <c r="U50" s="889"/>
      <c r="V50" s="889"/>
      <c r="W50" s="889"/>
      <c r="X50" s="889"/>
      <c r="Y50" s="111" t="s">
        <v>3876</v>
      </c>
      <c r="AA50" s="111" t="s">
        <v>3896</v>
      </c>
    </row>
    <row r="51" spans="2:27" s="867" customFormat="1" ht="9.6" hidden="1" customHeight="1" x14ac:dyDescent="0.5">
      <c r="B51" s="889"/>
      <c r="C51" s="889"/>
      <c r="D51" s="889"/>
      <c r="E51" s="889"/>
      <c r="F51" s="889"/>
      <c r="G51" s="889"/>
      <c r="H51" s="889"/>
      <c r="I51" s="889"/>
      <c r="J51" s="889"/>
      <c r="K51" s="889"/>
      <c r="L51" s="889"/>
      <c r="M51" s="889"/>
      <c r="N51" s="889"/>
      <c r="O51" s="889"/>
      <c r="P51" s="889"/>
      <c r="Q51" s="889"/>
      <c r="R51" s="889"/>
      <c r="S51" s="889"/>
      <c r="T51" s="889"/>
      <c r="U51" s="889"/>
      <c r="V51" s="889"/>
      <c r="W51" s="889"/>
      <c r="X51" s="889"/>
      <c r="Y51" s="111" t="s">
        <v>3877</v>
      </c>
      <c r="AA51" s="111" t="s">
        <v>3897</v>
      </c>
    </row>
    <row r="52" spans="2:27" s="867" customFormat="1" ht="9.6" hidden="1" customHeight="1" x14ac:dyDescent="0.5">
      <c r="B52" s="889"/>
      <c r="C52" s="889"/>
      <c r="D52" s="889"/>
      <c r="E52" s="889"/>
      <c r="F52" s="889"/>
      <c r="G52" s="889"/>
      <c r="H52" s="889"/>
      <c r="I52" s="889"/>
      <c r="J52" s="889"/>
      <c r="K52" s="889"/>
      <c r="L52" s="889"/>
      <c r="M52" s="889"/>
      <c r="N52" s="889"/>
      <c r="O52" s="889"/>
      <c r="P52" s="889"/>
      <c r="Q52" s="889"/>
      <c r="R52" s="889"/>
      <c r="S52" s="889"/>
      <c r="T52" s="889"/>
      <c r="U52" s="889"/>
      <c r="V52" s="889"/>
      <c r="W52" s="889"/>
      <c r="X52" s="889"/>
      <c r="Y52" s="111" t="s">
        <v>3878</v>
      </c>
      <c r="AA52" s="111" t="s">
        <v>3898</v>
      </c>
    </row>
    <row r="53" spans="2:27" s="867" customFormat="1" ht="14.7" hidden="1" thickTop="1" x14ac:dyDescent="0.5">
      <c r="B53" s="889"/>
      <c r="C53" s="889"/>
      <c r="D53" s="889"/>
      <c r="E53" s="889"/>
      <c r="F53" s="889"/>
      <c r="G53" s="889"/>
      <c r="H53" s="889"/>
      <c r="I53" s="889"/>
      <c r="J53" s="889"/>
      <c r="K53" s="889"/>
      <c r="L53" s="889"/>
      <c r="M53" s="889"/>
      <c r="N53" s="889"/>
      <c r="O53" s="889"/>
      <c r="P53" s="889"/>
      <c r="Q53" s="889"/>
      <c r="R53" s="889"/>
      <c r="S53" s="889"/>
      <c r="T53" s="889"/>
      <c r="U53" s="889"/>
      <c r="V53" s="889"/>
      <c r="W53" s="889"/>
      <c r="X53" s="889"/>
      <c r="Y53" s="111" t="s">
        <v>3879</v>
      </c>
      <c r="AA53" s="111" t="s">
        <v>3899</v>
      </c>
    </row>
    <row r="54" spans="2:27" s="867" customFormat="1" ht="14.7" hidden="1" thickTop="1" x14ac:dyDescent="0.5">
      <c r="B54" s="889"/>
      <c r="C54" s="889"/>
      <c r="D54" s="889"/>
      <c r="E54" s="889"/>
      <c r="F54" s="889"/>
      <c r="G54" s="889"/>
      <c r="H54" s="889"/>
      <c r="I54" s="889"/>
      <c r="J54" s="889"/>
      <c r="K54" s="889"/>
      <c r="L54" s="889"/>
      <c r="M54" s="889"/>
      <c r="N54" s="889"/>
      <c r="O54" s="889"/>
      <c r="P54" s="889"/>
      <c r="Q54" s="889"/>
      <c r="R54" s="889"/>
      <c r="S54" s="889"/>
      <c r="T54" s="889"/>
      <c r="U54" s="889"/>
      <c r="V54" s="889"/>
      <c r="W54" s="889"/>
      <c r="X54" s="889"/>
      <c r="Y54" s="111" t="s">
        <v>3880</v>
      </c>
      <c r="AA54" s="111" t="s">
        <v>3900</v>
      </c>
    </row>
    <row r="55" spans="2:27" s="867" customFormat="1" ht="14.7" hidden="1" thickTop="1" x14ac:dyDescent="0.5">
      <c r="B55" s="889"/>
      <c r="C55" s="889"/>
      <c r="D55" s="889"/>
      <c r="E55" s="889"/>
      <c r="F55" s="889"/>
      <c r="G55" s="889"/>
      <c r="H55" s="889"/>
      <c r="I55" s="889"/>
      <c r="J55" s="889"/>
      <c r="K55" s="889"/>
      <c r="L55" s="889"/>
      <c r="M55" s="889"/>
      <c r="N55" s="889"/>
      <c r="O55" s="889"/>
      <c r="P55" s="889"/>
      <c r="Q55" s="889"/>
      <c r="R55" s="889"/>
      <c r="S55" s="889"/>
      <c r="T55" s="889"/>
      <c r="U55" s="889"/>
      <c r="V55" s="889"/>
      <c r="W55" s="889"/>
      <c r="X55" s="889"/>
      <c r="Y55" s="111" t="s">
        <v>3881</v>
      </c>
      <c r="AA55" s="111" t="s">
        <v>3901</v>
      </c>
    </row>
    <row r="56" spans="2:27" s="867" customFormat="1" ht="14.7" hidden="1" thickTop="1" x14ac:dyDescent="0.5">
      <c r="B56" s="889"/>
      <c r="C56" s="889"/>
      <c r="D56" s="889"/>
      <c r="E56" s="889"/>
      <c r="F56" s="889"/>
      <c r="G56" s="889"/>
      <c r="H56" s="889"/>
      <c r="I56" s="889"/>
      <c r="J56" s="889"/>
      <c r="K56" s="889"/>
      <c r="L56" s="889"/>
      <c r="M56" s="889"/>
      <c r="N56" s="889"/>
      <c r="O56" s="889"/>
      <c r="P56" s="889"/>
      <c r="Q56" s="889"/>
      <c r="R56" s="889"/>
      <c r="S56" s="889"/>
      <c r="T56" s="889"/>
      <c r="U56" s="889"/>
      <c r="V56" s="889"/>
      <c r="W56" s="889"/>
      <c r="X56" s="889"/>
      <c r="Y56" s="111" t="s">
        <v>3882</v>
      </c>
      <c r="AA56" s="111" t="s">
        <v>38</v>
      </c>
    </row>
    <row r="57" spans="2:27" s="867" customFormat="1" ht="14.7" hidden="1" thickTop="1" x14ac:dyDescent="0.5">
      <c r="Y57" s="111" t="s">
        <v>3883</v>
      </c>
      <c r="AA57" s="111" t="s">
        <v>38</v>
      </c>
    </row>
    <row r="58" spans="2:27" s="867" customFormat="1" ht="14.7" hidden="1" thickTop="1" x14ac:dyDescent="0.5">
      <c r="Y58" s="111" t="s">
        <v>3884</v>
      </c>
      <c r="AA58" s="111" t="s">
        <v>38</v>
      </c>
    </row>
    <row r="59" spans="2:27" s="867" customFormat="1" ht="14.7" hidden="1" thickTop="1" x14ac:dyDescent="0.5">
      <c r="Y59" s="111" t="s">
        <v>3885</v>
      </c>
      <c r="AA59" s="111" t="s">
        <v>38</v>
      </c>
    </row>
    <row r="60" spans="2:27" s="867" customFormat="1" ht="14.7" hidden="1" thickTop="1" x14ac:dyDescent="0.5">
      <c r="Y60" s="111" t="s">
        <v>3886</v>
      </c>
    </row>
    <row r="61" spans="2:27" s="867" customFormat="1" ht="14.7" hidden="1" thickTop="1" x14ac:dyDescent="0.5">
      <c r="Y61" s="111" t="s">
        <v>3887</v>
      </c>
    </row>
    <row r="62" spans="2:27" s="867" customFormat="1" ht="14.7" hidden="1" thickTop="1" x14ac:dyDescent="0.5">
      <c r="Y62" s="111" t="s">
        <v>3888</v>
      </c>
    </row>
    <row r="63" spans="2:27" s="867" customFormat="1" ht="14.7" hidden="1" thickTop="1" x14ac:dyDescent="0.5">
      <c r="Y63" s="111" t="s">
        <v>3889</v>
      </c>
    </row>
    <row r="64" spans="2:27" s="867" customFormat="1" ht="14.7" hidden="1" thickTop="1" x14ac:dyDescent="0.5">
      <c r="Y64" s="111" t="s">
        <v>3890</v>
      </c>
    </row>
    <row r="65" spans="25:25" s="867" customFormat="1" ht="14.7" hidden="1" thickTop="1" x14ac:dyDescent="0.5">
      <c r="Y65" s="111" t="s">
        <v>3891</v>
      </c>
    </row>
    <row r="66" spans="25:25" s="867" customFormat="1" ht="14.7" hidden="1" thickTop="1" x14ac:dyDescent="0.5">
      <c r="Y66" s="111" t="s">
        <v>3892</v>
      </c>
    </row>
    <row r="67" spans="25:25" s="867" customFormat="1" ht="14.7" hidden="1" thickTop="1" x14ac:dyDescent="0.5">
      <c r="Y67" s="111" t="s">
        <v>3893</v>
      </c>
    </row>
    <row r="68" spans="25:25" ht="3.35" customHeight="1" thickTop="1" x14ac:dyDescent="0.5"/>
    <row r="413" spans="5:13" hidden="1" x14ac:dyDescent="0.5">
      <c r="E413">
        <v>0</v>
      </c>
      <c r="M413">
        <v>0</v>
      </c>
    </row>
  </sheetData>
  <sheetProtection algorithmName="SHA-512" hashValue="R9OIObczQmvQBzhD7Ycs+KBsS52squVeDjweUbn0+eHacHwYuh4w8yAKzUDdLxbZrulhed3/F9ges8Ov/OEsZg==" saltValue="GERenzRKmeLkXco/oS8lxQ==" spinCount="100000" sheet="1" objects="1" scenarios="1" selectLockedCells="1" autoFilter="0"/>
  <dataConsolidate/>
  <mergeCells count="52">
    <mergeCell ref="B19:J19"/>
    <mergeCell ref="E9:J9"/>
    <mergeCell ref="Q13:V13"/>
    <mergeCell ref="B17:J17"/>
    <mergeCell ref="S7:W7"/>
    <mergeCell ref="S17:W17"/>
    <mergeCell ref="E5:F8"/>
    <mergeCell ref="G7:J7"/>
    <mergeCell ref="G5:J5"/>
    <mergeCell ref="K5:O5"/>
    <mergeCell ref="K7:O7"/>
    <mergeCell ref="K9:O9"/>
    <mergeCell ref="R2:S2"/>
    <mergeCell ref="S9:W9"/>
    <mergeCell ref="T11:V11"/>
    <mergeCell ref="B15:J15"/>
    <mergeCell ref="E11:N11"/>
    <mergeCell ref="K13:P13"/>
    <mergeCell ref="P11:R11"/>
    <mergeCell ref="R5:W5"/>
    <mergeCell ref="U2:W2"/>
    <mergeCell ref="B1:O3"/>
    <mergeCell ref="P5:Q5"/>
    <mergeCell ref="C5:D8"/>
    <mergeCell ref="C11:D13"/>
    <mergeCell ref="E13:J13"/>
    <mergeCell ref="P7:R7"/>
    <mergeCell ref="P9:R9"/>
    <mergeCell ref="S31:X36"/>
    <mergeCell ref="P31:Q31"/>
    <mergeCell ref="R15:V15"/>
    <mergeCell ref="K17:Q17"/>
    <mergeCell ref="S27:W27"/>
    <mergeCell ref="S25:W25"/>
    <mergeCell ref="M27:Q29"/>
    <mergeCell ref="S29:W29"/>
    <mergeCell ref="S19:W19"/>
    <mergeCell ref="S21:W21"/>
    <mergeCell ref="S23:W23"/>
    <mergeCell ref="K21:Q21"/>
    <mergeCell ref="K19:Q19"/>
    <mergeCell ref="K15:Q15"/>
    <mergeCell ref="A25:A27"/>
    <mergeCell ref="A29:A31"/>
    <mergeCell ref="B21:J21"/>
    <mergeCell ref="B27:J27"/>
    <mergeCell ref="D33:Q35"/>
    <mergeCell ref="B29:J29"/>
    <mergeCell ref="B23:J23"/>
    <mergeCell ref="B25:J25"/>
    <mergeCell ref="M23:Q25"/>
    <mergeCell ref="B31:O31"/>
  </mergeCells>
  <conditionalFormatting sqref="K29">
    <cfRule type="cellIs" dxfId="517" priority="64" operator="equal">
      <formula>""</formula>
    </cfRule>
  </conditionalFormatting>
  <conditionalFormatting sqref="K27">
    <cfRule type="cellIs" dxfId="516" priority="108" operator="equal">
      <formula>""</formula>
    </cfRule>
  </conditionalFormatting>
  <conditionalFormatting sqref="R5">
    <cfRule type="expression" dxfId="515" priority="56">
      <formula>OR(P_Min&lt;N_INI_G,P_Max&gt;N_FIN_G)</formula>
    </cfRule>
  </conditionalFormatting>
  <conditionalFormatting sqref="K25">
    <cfRule type="cellIs" dxfId="514" priority="174" operator="lessThan">
      <formula>$M$46</formula>
    </cfRule>
    <cfRule type="cellIs" dxfId="513" priority="175" operator="greaterThan">
      <formula>$N$46</formula>
    </cfRule>
  </conditionalFormatting>
  <conditionalFormatting sqref="K23">
    <cfRule type="cellIs" dxfId="512" priority="172" operator="greaterThan">
      <formula>$N$46</formula>
    </cfRule>
    <cfRule type="cellIs" dxfId="511" priority="173" operator="lessThan">
      <formula>M46</formula>
    </cfRule>
  </conditionalFormatting>
  <conditionalFormatting sqref="M23">
    <cfRule type="cellIs" dxfId="510" priority="171" stopIfTrue="1" operator="notEqual">
      <formula>""</formula>
    </cfRule>
  </conditionalFormatting>
  <conditionalFormatting sqref="P31:Q31 B31 K29 B29">
    <cfRule type="expression" dxfId="509" priority="208" stopIfTrue="1">
      <formula>AND($B$46&lt;&gt;$B$38,$B$46&lt;&gt;$B$39)</formula>
    </cfRule>
  </conditionalFormatting>
  <conditionalFormatting sqref="B27:K27">
    <cfRule type="expression" dxfId="508" priority="210" stopIfTrue="1">
      <formula>AND($B$46&lt;&gt;$B$38,$B$46&lt;&gt;$B$41,$B$46&lt;&gt;$B$43,$B$46&lt;&gt;$B$39)</formula>
    </cfRule>
  </conditionalFormatting>
  <conditionalFormatting sqref="Y7">
    <cfRule type="expression" dxfId="507" priority="54">
      <formula>AND(Y5="",Y7&lt;&gt;"")</formula>
    </cfRule>
  </conditionalFormatting>
  <conditionalFormatting sqref="Y9">
    <cfRule type="expression" dxfId="506" priority="52">
      <formula>AND(Y7="",Y9&lt;&gt;"")</formula>
    </cfRule>
  </conditionalFormatting>
  <conditionalFormatting sqref="Y11">
    <cfRule type="expression" dxfId="505" priority="51">
      <formula>AND(Y9="",Y11&lt;&gt;"")</formula>
    </cfRule>
  </conditionalFormatting>
  <conditionalFormatting sqref="Y13">
    <cfRule type="expression" dxfId="504" priority="50">
      <formula>AND(Y11="",Y13&lt;&gt;"")</formula>
    </cfRule>
  </conditionalFormatting>
  <conditionalFormatting sqref="Y15">
    <cfRule type="expression" dxfId="503" priority="49">
      <formula>AND(Y13="",Y15&lt;&gt;"")</formula>
    </cfRule>
  </conditionalFormatting>
  <conditionalFormatting sqref="Y17">
    <cfRule type="expression" dxfId="502" priority="48">
      <formula>AND(Y15="",Y17&lt;&gt;"")</formula>
    </cfRule>
  </conditionalFormatting>
  <conditionalFormatting sqref="Y19">
    <cfRule type="expression" dxfId="501" priority="47">
      <formula>AND(Y17="",Y19&lt;&gt;"")</formula>
    </cfRule>
  </conditionalFormatting>
  <conditionalFormatting sqref="Y21">
    <cfRule type="expression" dxfId="500" priority="46">
      <formula>AND(Y19="",Y21&lt;&gt;"")</formula>
    </cfRule>
  </conditionalFormatting>
  <conditionalFormatting sqref="Y23">
    <cfRule type="expression" dxfId="499" priority="45">
      <formula>AND(Y21="",Y23&lt;&gt;"")</formula>
    </cfRule>
  </conditionalFormatting>
  <conditionalFormatting sqref="AA5">
    <cfRule type="expression" dxfId="498" priority="44">
      <formula>AND(Y23="",AA5&lt;&gt;"")</formula>
    </cfRule>
  </conditionalFormatting>
  <conditionalFormatting sqref="AA7">
    <cfRule type="expression" dxfId="497" priority="43">
      <formula>AND(AA5="",AA7&lt;&gt;"")</formula>
    </cfRule>
  </conditionalFormatting>
  <conditionalFormatting sqref="AA9">
    <cfRule type="expression" dxfId="496" priority="42">
      <formula>AND(AA7="",AA9&lt;&gt;"")</formula>
    </cfRule>
  </conditionalFormatting>
  <conditionalFormatting sqref="AA11">
    <cfRule type="expression" dxfId="495" priority="41">
      <formula>AND(AA9="",AA11&lt;&gt;"")</formula>
    </cfRule>
  </conditionalFormatting>
  <conditionalFormatting sqref="AA13">
    <cfRule type="expression" dxfId="494" priority="40">
      <formula>AND(AA11="",AA13&lt;&gt;"")</formula>
    </cfRule>
  </conditionalFormatting>
  <conditionalFormatting sqref="AA15">
    <cfRule type="expression" dxfId="493" priority="39">
      <formula>AND(AA13="",AA15&lt;&gt;"")</formula>
    </cfRule>
  </conditionalFormatting>
  <conditionalFormatting sqref="AA17">
    <cfRule type="expression" dxfId="492" priority="38">
      <formula>AND(AA15="",AA17&lt;&gt;"")</formula>
    </cfRule>
  </conditionalFormatting>
  <conditionalFormatting sqref="AA19">
    <cfRule type="expression" dxfId="491" priority="37">
      <formula>AND(AA17="",AA19&lt;&gt;"")</formula>
    </cfRule>
  </conditionalFormatting>
  <conditionalFormatting sqref="AA21">
    <cfRule type="expression" dxfId="490" priority="36">
      <formula>AND(AA19="",AA21&lt;&gt;"")</formula>
    </cfRule>
  </conditionalFormatting>
  <conditionalFormatting sqref="AA23">
    <cfRule type="expression" dxfId="489" priority="35">
      <formula>AND(AA21="",AA23&lt;&gt;"")</formula>
    </cfRule>
  </conditionalFormatting>
  <conditionalFormatting sqref="Y27">
    <cfRule type="expression" dxfId="488" priority="34">
      <formula>AND(Y25="",Y27&lt;&gt;"")</formula>
    </cfRule>
  </conditionalFormatting>
  <conditionalFormatting sqref="Y29">
    <cfRule type="expression" dxfId="487" priority="33">
      <formula>AND(Y27="",Y29&lt;&gt;"")</formula>
    </cfRule>
  </conditionalFormatting>
  <conditionalFormatting sqref="Y31">
    <cfRule type="expression" dxfId="486" priority="32">
      <formula>AND(Y29="",Y31&lt;&gt;"")</formula>
    </cfRule>
  </conditionalFormatting>
  <conditionalFormatting sqref="Y33">
    <cfRule type="expression" dxfId="485" priority="31">
      <formula>AND(Y31="",Y33&lt;&gt;"")</formula>
    </cfRule>
  </conditionalFormatting>
  <conditionalFormatting sqref="Y35">
    <cfRule type="expression" dxfId="484" priority="30">
      <formula>AND(Y33="",Y35&lt;&gt;"")</formula>
    </cfRule>
  </conditionalFormatting>
  <conditionalFormatting sqref="AA27">
    <cfRule type="expression" dxfId="483" priority="28">
      <formula>AND(AA25="",AA27&lt;&gt;"")</formula>
    </cfRule>
  </conditionalFormatting>
  <conditionalFormatting sqref="AA29">
    <cfRule type="expression" dxfId="482" priority="27">
      <formula>AND(AA27="",AA29&lt;&gt;"")</formula>
    </cfRule>
  </conditionalFormatting>
  <conditionalFormatting sqref="AA31">
    <cfRule type="expression" dxfId="481" priority="26">
      <formula>AND(AA29="",AA31&lt;&gt;"")</formula>
    </cfRule>
  </conditionalFormatting>
  <conditionalFormatting sqref="AA33">
    <cfRule type="expression" dxfId="480" priority="25">
      <formula>AND(AA31="",AA33&lt;&gt;"")</formula>
    </cfRule>
  </conditionalFormatting>
  <conditionalFormatting sqref="AA35">
    <cfRule type="expression" dxfId="479" priority="24">
      <formula>AND(AA33="",AA35&lt;&gt;"")</formula>
    </cfRule>
  </conditionalFormatting>
  <conditionalFormatting sqref="AA25">
    <cfRule type="expression" dxfId="478" priority="23">
      <formula>AND(Y35="",AA25&lt;&gt;"")</formula>
    </cfRule>
  </conditionalFormatting>
  <conditionalFormatting sqref="P31">
    <cfRule type="cellIs" dxfId="477" priority="11" operator="equal">
      <formula>""</formula>
    </cfRule>
  </conditionalFormatting>
  <conditionalFormatting sqref="M27:Q29">
    <cfRule type="expression" dxfId="476" priority="1574">
      <formula>$M$23=""</formula>
    </cfRule>
  </conditionalFormatting>
  <conditionalFormatting sqref="D33:Q35">
    <cfRule type="expression" dxfId="475" priority="9">
      <formula>OR($P$31="NO",$K$5&gt;2)</formula>
    </cfRule>
  </conditionalFormatting>
  <conditionalFormatting sqref="Y2">
    <cfRule type="expression" dxfId="474" priority="7">
      <formula>$Z$2="OK"</formula>
    </cfRule>
  </conditionalFormatting>
  <conditionalFormatting sqref="K9:O9">
    <cfRule type="expression" dxfId="473" priority="1">
      <formula>AND($K$7="",$K$9&lt;&gt;"")</formula>
    </cfRule>
  </conditionalFormatting>
  <dataValidations xWindow="88" yWindow="247" count="17">
    <dataValidation type="whole" allowBlank="1" showErrorMessage="1" promptTitle="Puntuación" prompt="Puntos que va a tener cada pregunta. Por defecto MOODLE pone uno, pues este valor se puede cambiar cuando se crea el CUESTIONARIO." sqref="S11" xr:uid="{00000000-0002-0000-0200-000000000000}">
      <formula1>1</formula1>
      <formula2>100</formula2>
    </dataValidation>
    <dataValidation type="list" allowBlank="1" showErrorMessage="1" errorTitle="Error_Oculto" error="Solo vale 0 o 1" promptTitle="OCULTO" prompt="Valor para visible y oculto, por defecto hay que poner 0." sqref="W11" xr:uid="{00000000-0002-0000-0200-000001000000}">
      <formula1>"0,1"</formula1>
    </dataValidation>
    <dataValidation allowBlank="1" showErrorMessage="1" promptTitle="Contraseña" prompt="Si introduces una contraseña o código, debes comunicarlo a los alumnos que van a rellenar el cuestionario." sqref="W13" xr:uid="{00000000-0002-0000-0200-000002000000}"/>
    <dataValidation type="list" showErrorMessage="1" errorTitle="Error_cuestionario" error="Debes escribir TRUE o FALSE" promptTitle="Barajar respuesta" prompt="Si quieres barajar las respuestas, selecciona true." sqref="K27" xr:uid="{00000000-0002-0000-0200-000003000000}">
      <formula1>$U$41:$U$42</formula1>
    </dataValidation>
    <dataValidation allowBlank="1" showErrorMessage="1" errorTitle="Error" error="El número inicial de las preguntas a exportar debe ser mayor que el menot número de preguntas._x000a__x000a_PULSA ESC para continuar." promptTitle="Nº Inicial" prompt="Debes introducir el nº de la primera pregunta que quieres exportar." sqref="K23" xr:uid="{00000000-0002-0000-0200-000004000000}"/>
    <dataValidation allowBlank="1" showErrorMessage="1" promptTitle="RETROALIMENTACIÓN" prompt="Escribe la respuesta genérica que quieres que se muestre al terminar el cuestionario." sqref="K13" xr:uid="{00000000-0002-0000-0200-000005000000}"/>
    <dataValidation allowBlank="1" showErrorMessage="1" promptTitle="Descripción de la SUBCATEGORÍA" prompt="Si quieres escribir algo sobre la categoría, sólo es un comentario. Si no quieres escribir nada, lo puedes dejar en blanco." sqref="S9:W9 S7" xr:uid="{00000000-0002-0000-0200-000006000000}"/>
    <dataValidation type="list" allowBlank="1" promptTitle="Penalización del INTENTO" prompt="Penalización para sucesivos intentos. Si no quieres penalizar las respuestas incorrectas, lo puedes configurar en el cuestionario." sqref="O11" xr:uid="{00000000-0002-0000-0200-000007000000}">
      <formula1>"+1/2,+1/3,+1/4,+1/5,+1/6,+1/7,+1/8"</formula1>
    </dataValidation>
    <dataValidation type="list" showErrorMessage="1" errorTitle="Error_tipo_numeracion" error="Debes seleccionar alguno de los datos de la lista._x000a__x000a_Presiona ESC para continuar." promptTitle="Tipo numeración" prompt="Seleccione el tipo de numeración de las respuestas, si no quiere numeración, seleccione NONE." sqref="K29" xr:uid="{00000000-0002-0000-0200-000008000000}">
      <formula1>$Q$38:$Q$43</formula1>
    </dataValidation>
    <dataValidation allowBlank="1" showErrorMessage="1" promptTitle="Respuesta Correcta" prompt="Escribe lo que quieres que se muestre al responder correctamente. Si no quieres poner nada, déjalo en blanco." sqref="K15" xr:uid="{00000000-0002-0000-0200-000009000000}"/>
    <dataValidation allowBlank="1" showErrorMessage="1" promptTitle="Respuesta no del todo correcta" prompt="Escribe lo que quieres que se muestre al responder de forma parcialmente correcta. Si no quieres poner nada, déjalo en blanco." sqref="K17 K19" xr:uid="{00000000-0002-0000-0200-00000A000000}"/>
    <dataValidation type="textLength" allowBlank="1" showErrorMessage="1" errorTitle="Erro_prefijo" error="El prefijo no es recomendable que sea muy largo, reducelo." promptTitle="Prefijo" prompt="Prefijo que tendrán todas las preguntas del cuestionario. Se numerarán corelativamente con ese prefijo y así te ayuda a tener las preguntas ordenadas. Si no quires ningún prefijo, lo puedes dejar en blanco." sqref="K21" xr:uid="{00000000-0002-0000-0200-00000B000000}">
      <formula1>1</formula1>
      <formula2>15</formula2>
    </dataValidation>
    <dataValidation type="list" showErrorMessage="1" errorTitle="Error_cuestionario" error="Debes escribir TRUE o FALSE" promptTitle="Barajar respuesta" prompt="Si quieres barajar las respuestas, selecciona true." sqref="P31" xr:uid="{00000000-0002-0000-0200-00000C000000}">
      <formula1>$Y$41:$Y$43</formula1>
    </dataValidation>
    <dataValidation allowBlank="1" showErrorMessage="1" errorTitle="Error_U_P" error="El número máximo de preguntas a exportar debe ser menor que el máximo de preguntas que hay._x000a__x000a_Pulsa ESC para continuar." promptTitle="Nº Final pregunta" prompt="Introduce el nº de la última pregunta que quieres exportar al cuestionario." sqref="K25" xr:uid="{00000000-0002-0000-0200-00000D000000}"/>
    <dataValidation type="list" allowBlank="1" showInputMessage="1" sqref="D33:Q35" xr:uid="{00000000-0002-0000-0200-00000E000000}">
      <formula1>$Y$46</formula1>
    </dataValidation>
    <dataValidation type="list" errorStyle="information" allowBlank="1" promptTitle="Título de la CATEGORÍA" prompt="Si quieres crear una CATEGORÍA para las preguntas. Si no, lo dejas en blanco y las preg. _x000a_Puedes crear tu lista desplegable o escribir el nombre que quieras." sqref="K7" xr:uid="{00000000-0002-0000-0200-00000F000000}">
      <formula1>INDIRECT($Y$47)</formula1>
    </dataValidation>
    <dataValidation type="list" errorStyle="information" allowBlank="1" promptTitle="Título de la SUBCATEGORÍA" prompt="Si quieres crear una subcatergoría para las preguntas. Si no, lo dejas en blanco. Puedes elegir de la lista desplegable o escribir el nombre que quieras._x000a_Para incluir más subcategorías, debes escribir el símolo &quot;/&quot;:_x000a_Ej.: &quot;subcat1/subcat2/subcat3&quot; " sqref="K9" xr:uid="{00000000-0002-0000-0200-000010000000}">
      <formula1>INDIRECT($AA$47)</formula1>
    </dataValidation>
  </dataValidations>
  <hyperlinks>
    <hyperlink ref="P11" r:id="rId1" display="=@INDIRECTO(&quot;Z_DG_18_&quot;&amp;IDIOMA)" xr:uid="{00000000-0004-0000-0200-000000000000}"/>
  </hyperlinks>
  <printOptions horizontalCentered="1" verticalCentered="1"/>
  <pageMargins left="0.19685039370078741" right="0.19685039370078741" top="0.19685039370078741" bottom="0.19685039370078741" header="0" footer="0"/>
  <pageSetup paperSize="9" scale="89"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2057" r:id="rId5" name="Contador FINAL">
              <controlPr defaultSize="0" autoPict="0" altText="Para consultar los datos de cada pregunta.">
                <anchor moveWithCells="1" sizeWithCells="1">
                  <from>
                    <xdr:col>10</xdr:col>
                    <xdr:colOff>355600</xdr:colOff>
                    <xdr:row>24</xdr:row>
                    <xdr:rowOff>0</xdr:rowOff>
                  </from>
                  <to>
                    <xdr:col>11</xdr:col>
                    <xdr:colOff>38100</xdr:colOff>
                    <xdr:row>25</xdr:row>
                    <xdr:rowOff>4233</xdr:rowOff>
                  </to>
                </anchor>
              </controlPr>
            </control>
          </mc:Choice>
        </mc:AlternateContent>
        <mc:AlternateContent xmlns:mc="http://schemas.openxmlformats.org/markup-compatibility/2006">
          <mc:Choice Requires="x14">
            <control shapeId="2058" r:id="rId6" name="Contador INICIAL">
              <controlPr defaultSize="0" autoPict="0" altText="Para consultar los datos de cada pregunta.">
                <anchor moveWithCells="1" sizeWithCells="1">
                  <from>
                    <xdr:col>10</xdr:col>
                    <xdr:colOff>355600</xdr:colOff>
                    <xdr:row>22</xdr:row>
                    <xdr:rowOff>0</xdr:rowOff>
                  </from>
                  <to>
                    <xdr:col>11</xdr:col>
                    <xdr:colOff>38100</xdr:colOff>
                    <xdr:row>23</xdr:row>
                    <xdr:rowOff>4233</xdr:rowOff>
                  </to>
                </anchor>
              </controlPr>
            </control>
          </mc:Choice>
        </mc:AlternateContent>
        <mc:AlternateContent xmlns:mc="http://schemas.openxmlformats.org/markup-compatibility/2006">
          <mc:Choice Requires="x14">
            <control shapeId="2060" r:id="rId7" name="Box CENTRAR">
              <controlPr defaultSize="0" autoFill="0" autoLine="0" autoPict="0">
                <anchor moveWithCells="1" sizeWithCells="1">
                  <from>
                    <xdr:col>22</xdr:col>
                    <xdr:colOff>46567</xdr:colOff>
                    <xdr:row>14</xdr:row>
                    <xdr:rowOff>8467</xdr:rowOff>
                  </from>
                  <to>
                    <xdr:col>22</xdr:col>
                    <xdr:colOff>296333</xdr:colOff>
                    <xdr:row>15</xdr:row>
                    <xdr:rowOff>21167</xdr:rowOff>
                  </to>
                </anchor>
              </controlPr>
            </control>
          </mc:Choice>
        </mc:AlternateContent>
        <mc:AlternateContent xmlns:mc="http://schemas.openxmlformats.org/markup-compatibility/2006">
          <mc:Choice Requires="x14">
            <control shapeId="2051" r:id="rId8" name="Caja Tipos de Preguntas">
              <controlPr defaultSize="0" autoLine="0" autoPict="0" macro="[0]!Desbloquea_Bloquea">
                <anchor moveWithCells="1" sizeWithCells="1">
                  <from>
                    <xdr:col>9</xdr:col>
                    <xdr:colOff>372533</xdr:colOff>
                    <xdr:row>4</xdr:row>
                    <xdr:rowOff>0</xdr:rowOff>
                  </from>
                  <to>
                    <xdr:col>15</xdr:col>
                    <xdr:colOff>0</xdr:colOff>
                    <xdr:row>4</xdr:row>
                    <xdr:rowOff>245533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_11">
    <tabColor rgb="FF005877"/>
    <pageSetUpPr fitToPage="1"/>
  </sheetPr>
  <dimension ref="A1:AZ413"/>
  <sheetViews>
    <sheetView showGridLines="0" showRowColHeaders="0" zoomScale="129" zoomScaleNormal="129" workbookViewId="0">
      <pane xSplit="28" ySplit="37" topLeftCell="AC38" activePane="bottomRight" state="frozen"/>
      <selection activeCell="K7" sqref="K7:O7"/>
      <selection pane="topRight" activeCell="K7" sqref="K7:O7"/>
      <selection pane="bottomLeft" activeCell="K7" sqref="K7:O7"/>
      <selection pane="bottomRight" activeCell="H17" sqref="H17:O17"/>
    </sheetView>
  </sheetViews>
  <sheetFormatPr baseColWidth="10" defaultColWidth="0" defaultRowHeight="14.35" zeroHeight="1" x14ac:dyDescent="0.5"/>
  <cols>
    <col min="1" max="2" width="2.64453125" customWidth="1"/>
    <col min="3" max="23" width="5.64453125" customWidth="1"/>
    <col min="24" max="24" width="2.64453125" customWidth="1"/>
    <col min="25" max="25" width="10.64453125" hidden="1" customWidth="1"/>
    <col min="26" max="26" width="2.64453125" hidden="1" customWidth="1"/>
    <col min="27" max="27" width="10.64453125" hidden="1" customWidth="1"/>
    <col min="28" max="28" width="2.64453125" customWidth="1"/>
    <col min="29" max="29" width="1.64453125" customWidth="1"/>
    <col min="30" max="52" width="10.64453125" hidden="1" customWidth="1"/>
    <col min="53" max="16384" width="2.64453125" hidden="1"/>
  </cols>
  <sheetData>
    <row r="1" spans="1:36" ht="1.5" customHeight="1" thickTop="1" x14ac:dyDescent="0.5">
      <c r="A1" s="434" t="s">
        <v>3847</v>
      </c>
      <c r="B1" s="717" t="s">
        <v>4166</v>
      </c>
      <c r="C1" s="718"/>
      <c r="D1" s="718"/>
      <c r="E1" s="718"/>
      <c r="F1" s="718"/>
      <c r="G1" s="718"/>
      <c r="H1" s="718"/>
      <c r="I1" s="718"/>
      <c r="J1" s="718"/>
      <c r="K1" s="718"/>
      <c r="L1" s="52"/>
      <c r="M1" s="52"/>
      <c r="N1" s="52"/>
      <c r="O1" s="52"/>
      <c r="P1" s="52"/>
      <c r="Q1" s="52"/>
      <c r="R1" s="52"/>
      <c r="S1" s="52"/>
      <c r="T1" s="52"/>
      <c r="U1" s="52"/>
      <c r="V1" s="52"/>
      <c r="W1" s="52"/>
      <c r="X1" s="53"/>
      <c r="Y1" s="1"/>
      <c r="Z1" s="1"/>
      <c r="AA1" s="131">
        <v>0</v>
      </c>
      <c r="AB1">
        <v>0</v>
      </c>
      <c r="AC1">
        <v>29</v>
      </c>
    </row>
    <row r="2" spans="1:36" ht="30" customHeight="1" x14ac:dyDescent="0.5">
      <c r="A2" s="457" t="s">
        <v>319</v>
      </c>
      <c r="B2" s="719"/>
      <c r="C2" s="720"/>
      <c r="D2" s="720"/>
      <c r="E2" s="720"/>
      <c r="F2" s="720"/>
      <c r="G2" s="720"/>
      <c r="H2" s="720"/>
      <c r="I2" s="720"/>
      <c r="J2" s="720"/>
      <c r="K2" s="720"/>
      <c r="L2" s="724" t="s">
        <v>320</v>
      </c>
      <c r="M2" s="725"/>
      <c r="N2" s="710" t="s">
        <v>321</v>
      </c>
      <c r="O2" s="711"/>
      <c r="P2" s="710" t="s">
        <v>322</v>
      </c>
      <c r="Q2" s="711"/>
      <c r="R2" s="710" t="s">
        <v>323</v>
      </c>
      <c r="S2" s="711"/>
      <c r="T2" s="710" t="s">
        <v>324</v>
      </c>
      <c r="U2" s="711"/>
      <c r="V2" s="710" t="s">
        <v>3302</v>
      </c>
      <c r="W2" s="711"/>
      <c r="X2" s="69" t="s">
        <v>44</v>
      </c>
      <c r="Y2" s="118" t="s">
        <v>916</v>
      </c>
      <c r="Z2" s="430" t="s">
        <v>3847</v>
      </c>
      <c r="AA2" s="131"/>
      <c r="AB2" s="343">
        <v>0</v>
      </c>
    </row>
    <row r="3" spans="1:36" ht="1.5" customHeight="1" x14ac:dyDescent="0.5">
      <c r="A3" s="433"/>
      <c r="B3" s="719" t="s" cm="1">
        <v>3802</v>
      </c>
      <c r="C3" s="720" t="s" cm="1">
        <v>3802</v>
      </c>
      <c r="D3" s="720" t="e" cm="1">
        <v>#REF!</v>
      </c>
      <c r="E3" s="720" t="s" cm="1">
        <v>3802</v>
      </c>
      <c r="F3" s="720" t="s" cm="1">
        <v>3802</v>
      </c>
      <c r="G3" s="720" t="s" cm="1">
        <v>3802</v>
      </c>
      <c r="H3" s="720" t="s" cm="1">
        <v>3802</v>
      </c>
      <c r="I3" s="720" t="s" cm="1">
        <v>3802</v>
      </c>
      <c r="J3" s="720" t="s" cm="1">
        <v>3802</v>
      </c>
      <c r="K3" s="720" t="s" cm="1">
        <v>3802</v>
      </c>
      <c r="L3" s="56"/>
      <c r="M3" s="57"/>
      <c r="N3" s="58"/>
      <c r="O3" s="59"/>
      <c r="P3" s="58"/>
      <c r="Q3" s="59"/>
      <c r="R3" s="58"/>
      <c r="S3" s="59"/>
      <c r="T3" s="58"/>
      <c r="U3" s="59"/>
      <c r="V3" s="58"/>
      <c r="W3" s="59"/>
      <c r="X3" s="60"/>
      <c r="Y3" s="1" t="s" cm="1">
        <v>3802</v>
      </c>
      <c r="Z3" s="1" t="s" cm="1">
        <v>3802</v>
      </c>
      <c r="AA3" s="131"/>
    </row>
    <row r="4" spans="1:36" ht="6" customHeight="1" x14ac:dyDescent="0.5">
      <c r="A4" s="224"/>
      <c r="B4" s="25"/>
      <c r="C4" s="458"/>
      <c r="D4" s="458"/>
      <c r="E4" s="458"/>
      <c r="F4" s="458"/>
      <c r="G4" s="458"/>
      <c r="H4" s="459"/>
      <c r="I4" s="460"/>
      <c r="J4" s="460"/>
      <c r="K4" s="460"/>
      <c r="L4" s="460"/>
      <c r="M4" s="698"/>
      <c r="N4" s="460"/>
      <c r="O4" s="460"/>
      <c r="P4" s="460"/>
      <c r="Q4" s="460"/>
      <c r="R4" s="460"/>
      <c r="S4" s="460"/>
      <c r="T4" s="459"/>
      <c r="U4" s="459"/>
      <c r="V4" s="459"/>
      <c r="W4" s="459"/>
      <c r="X4" s="26"/>
      <c r="Y4" s="62"/>
      <c r="Z4" s="1"/>
      <c r="AA4" s="389"/>
    </row>
    <row r="5" spans="1:36" ht="19.95" customHeight="1" x14ac:dyDescent="0.5">
      <c r="A5" s="435" t="s">
        <v>35</v>
      </c>
      <c r="B5" s="695" t="s">
        <v>182</v>
      </c>
      <c r="C5" s="696"/>
      <c r="D5" s="696"/>
      <c r="E5" s="696"/>
      <c r="F5" s="696"/>
      <c r="G5" s="696"/>
      <c r="H5" s="461">
        <v>101</v>
      </c>
      <c r="I5" s="647" t="s">
        <v>384</v>
      </c>
      <c r="J5" s="697"/>
      <c r="K5" s="697"/>
      <c r="L5" s="462">
        <v>101</v>
      </c>
      <c r="M5" s="698"/>
      <c r="N5" s="704" t="s">
        <v>3996</v>
      </c>
      <c r="O5" s="680"/>
      <c r="P5" s="680"/>
      <c r="Q5" s="705"/>
      <c r="R5" s="704" t="s">
        <v>3989</v>
      </c>
      <c r="S5" s="680"/>
      <c r="T5" s="680"/>
      <c r="U5" s="680"/>
      <c r="V5" s="680"/>
      <c r="W5" s="680"/>
      <c r="X5" s="23"/>
      <c r="Y5" s="390"/>
      <c r="Z5" s="339">
        <v>1</v>
      </c>
      <c r="AA5" s="398"/>
      <c r="AB5" s="430">
        <v>17</v>
      </c>
      <c r="AD5" s="389"/>
      <c r="AG5" s="389"/>
      <c r="AJ5" s="389"/>
    </row>
    <row r="6" spans="1:36" ht="6" customHeight="1" thickBot="1" x14ac:dyDescent="0.55000000000000004">
      <c r="A6" s="111"/>
      <c r="B6" s="20"/>
      <c r="C6" s="463"/>
      <c r="D6" s="463"/>
      <c r="E6" s="463"/>
      <c r="F6" s="463"/>
      <c r="G6" s="463"/>
      <c r="H6" s="464"/>
      <c r="I6" s="465"/>
      <c r="J6" s="465"/>
      <c r="K6" s="465"/>
      <c r="L6" s="465"/>
      <c r="M6" s="698"/>
      <c r="N6" s="465"/>
      <c r="O6" s="464"/>
      <c r="P6" s="465"/>
      <c r="Q6" s="466"/>
      <c r="R6" s="465"/>
      <c r="S6" s="19"/>
      <c r="T6" s="465"/>
      <c r="U6" s="445"/>
      <c r="V6" s="19"/>
      <c r="W6" s="19"/>
      <c r="X6" s="21"/>
      <c r="Y6" s="63"/>
      <c r="Z6" s="1"/>
      <c r="AA6" s="224"/>
      <c r="AB6" s="65"/>
      <c r="AD6" s="389"/>
      <c r="AG6" s="389"/>
      <c r="AJ6" s="389"/>
    </row>
    <row r="7" spans="1:36" ht="19.95" customHeight="1" thickTop="1" thickBot="1" x14ac:dyDescent="0.55000000000000004">
      <c r="A7" s="436" t="s">
        <v>33</v>
      </c>
      <c r="B7" s="695" t="s">
        <v>22</v>
      </c>
      <c r="C7" s="696"/>
      <c r="D7" s="696"/>
      <c r="E7" s="696"/>
      <c r="F7" s="696"/>
      <c r="G7" s="696"/>
      <c r="H7" s="716"/>
      <c r="I7" s="716"/>
      <c r="J7" s="716"/>
      <c r="K7" s="716"/>
      <c r="L7" s="716"/>
      <c r="M7" s="716"/>
      <c r="N7" s="647" t="s">
        <v>924</v>
      </c>
      <c r="O7" s="647"/>
      <c r="P7" s="679"/>
      <c r="Q7" s="712"/>
      <c r="R7" s="713"/>
      <c r="S7" s="713"/>
      <c r="T7" s="713"/>
      <c r="U7" s="713"/>
      <c r="V7" s="713"/>
      <c r="W7" s="714"/>
      <c r="X7" s="23"/>
      <c r="Y7" s="390"/>
      <c r="Z7" s="339">
        <v>2</v>
      </c>
      <c r="AA7" s="399"/>
      <c r="AB7" s="430">
        <v>18</v>
      </c>
      <c r="AD7" s="389"/>
      <c r="AG7" s="389"/>
      <c r="AJ7" s="389"/>
    </row>
    <row r="8" spans="1:36" ht="6" customHeight="1" thickTop="1" x14ac:dyDescent="0.5">
      <c r="A8" s="111"/>
      <c r="B8" s="20"/>
      <c r="C8" s="463"/>
      <c r="D8" s="463"/>
      <c r="E8" s="463"/>
      <c r="F8" s="463"/>
      <c r="G8" s="465"/>
      <c r="H8" s="465"/>
      <c r="I8" s="464"/>
      <c r="J8" s="464"/>
      <c r="K8" s="464"/>
      <c r="L8" s="464"/>
      <c r="M8" s="465"/>
      <c r="N8" s="465"/>
      <c r="O8" s="19"/>
      <c r="P8" s="467"/>
      <c r="Q8" s="19"/>
      <c r="R8" s="19"/>
      <c r="S8" s="19"/>
      <c r="T8" s="19"/>
      <c r="U8" s="19"/>
      <c r="V8" s="19"/>
      <c r="W8" s="19"/>
      <c r="X8" s="21"/>
      <c r="Y8" s="27"/>
      <c r="Z8" s="1"/>
      <c r="AA8" s="27"/>
      <c r="AB8" s="65"/>
    </row>
    <row r="9" spans="1:36" ht="19.95" customHeight="1" x14ac:dyDescent="0.5">
      <c r="A9" s="435" t="s">
        <v>34</v>
      </c>
      <c r="B9" s="648" t="s">
        <v>175</v>
      </c>
      <c r="C9" s="647"/>
      <c r="D9" s="647"/>
      <c r="E9" s="647"/>
      <c r="F9" s="647"/>
      <c r="G9" s="647"/>
      <c r="H9" s="715"/>
      <c r="I9" s="715"/>
      <c r="J9" s="715"/>
      <c r="K9" s="715"/>
      <c r="L9" s="715"/>
      <c r="M9" s="715"/>
      <c r="N9" s="647" t="s">
        <v>958</v>
      </c>
      <c r="O9" s="647"/>
      <c r="P9" s="647"/>
      <c r="Q9" s="127" t="s">
        <v>6</v>
      </c>
      <c r="R9" s="19"/>
      <c r="S9" s="19"/>
      <c r="T9" s="19"/>
      <c r="U9" s="19"/>
      <c r="V9" s="19"/>
      <c r="W9" s="19"/>
      <c r="X9" s="23"/>
      <c r="Y9" s="336"/>
      <c r="Z9" s="339">
        <v>3</v>
      </c>
      <c r="AA9" s="399"/>
      <c r="AB9" s="430">
        <v>19</v>
      </c>
    </row>
    <row r="10" spans="1:36" ht="6" customHeight="1" thickBot="1" x14ac:dyDescent="0.55000000000000004">
      <c r="A10" s="111"/>
      <c r="B10" s="20"/>
      <c r="C10" s="463"/>
      <c r="D10" s="463"/>
      <c r="E10" s="463"/>
      <c r="F10" s="463"/>
      <c r="G10" s="464"/>
      <c r="H10" s="464"/>
      <c r="I10" s="465"/>
      <c r="J10" s="465"/>
      <c r="K10" s="465"/>
      <c r="L10" s="465"/>
      <c r="M10" s="465"/>
      <c r="N10" s="465"/>
      <c r="O10" s="465"/>
      <c r="P10" s="465"/>
      <c r="Q10" s="465"/>
      <c r="R10" s="465"/>
      <c r="S10" s="465"/>
      <c r="T10" s="464"/>
      <c r="U10" s="464"/>
      <c r="V10" s="464"/>
      <c r="W10" s="464"/>
      <c r="X10" s="21"/>
      <c r="Y10" s="27"/>
      <c r="Z10" s="1"/>
      <c r="AA10" s="27"/>
      <c r="AB10" s="65"/>
      <c r="AJ10" s="389"/>
    </row>
    <row r="11" spans="1:36" ht="19.95" customHeight="1" thickTop="1" x14ac:dyDescent="0.5">
      <c r="A11" s="589" t="s">
        <v>69</v>
      </c>
      <c r="B11" s="648" t="s">
        <v>161</v>
      </c>
      <c r="C11" s="647"/>
      <c r="D11" s="647"/>
      <c r="E11" s="647"/>
      <c r="F11" s="647"/>
      <c r="G11" s="679"/>
      <c r="H11" s="732"/>
      <c r="I11" s="733"/>
      <c r="J11" s="733"/>
      <c r="K11" s="733"/>
      <c r="L11" s="733"/>
      <c r="M11" s="733"/>
      <c r="N11" s="733"/>
      <c r="O11" s="733"/>
      <c r="P11" s="733"/>
      <c r="Q11" s="733"/>
      <c r="R11" s="733"/>
      <c r="S11" s="733"/>
      <c r="T11" s="733"/>
      <c r="U11" s="733"/>
      <c r="V11" s="733"/>
      <c r="W11" s="734"/>
      <c r="X11" s="23"/>
      <c r="Y11" s="337"/>
      <c r="Z11" s="339">
        <v>4</v>
      </c>
      <c r="AA11" s="338"/>
      <c r="AB11" s="430">
        <v>20</v>
      </c>
      <c r="AJ11" s="389"/>
    </row>
    <row r="12" spans="1:36" ht="6" customHeight="1" x14ac:dyDescent="0.5">
      <c r="A12" s="111"/>
      <c r="B12" s="701"/>
      <c r="C12" s="702"/>
      <c r="D12" s="463"/>
      <c r="E12" s="458"/>
      <c r="F12" s="458"/>
      <c r="G12" s="459"/>
      <c r="H12" s="735"/>
      <c r="I12" s="736"/>
      <c r="J12" s="736"/>
      <c r="K12" s="736"/>
      <c r="L12" s="736"/>
      <c r="M12" s="736"/>
      <c r="N12" s="736"/>
      <c r="O12" s="736"/>
      <c r="P12" s="736"/>
      <c r="Q12" s="736"/>
      <c r="R12" s="736"/>
      <c r="S12" s="736"/>
      <c r="T12" s="736"/>
      <c r="U12" s="736"/>
      <c r="V12" s="736"/>
      <c r="W12" s="737"/>
      <c r="X12" s="21"/>
      <c r="Y12" s="27"/>
      <c r="Z12" s="1"/>
      <c r="AA12" s="27"/>
      <c r="AB12" s="65"/>
    </row>
    <row r="13" spans="1:36" ht="19.95" customHeight="1" x14ac:dyDescent="0.5">
      <c r="A13" s="435" t="s">
        <v>32</v>
      </c>
      <c r="B13" s="701"/>
      <c r="C13" s="702"/>
      <c r="D13" s="721" t="s">
        <v>3868</v>
      </c>
      <c r="E13" s="722"/>
      <c r="F13" s="722"/>
      <c r="G13" s="723"/>
      <c r="H13" s="735"/>
      <c r="I13" s="736"/>
      <c r="J13" s="736"/>
      <c r="K13" s="736"/>
      <c r="L13" s="736"/>
      <c r="M13" s="736"/>
      <c r="N13" s="736"/>
      <c r="O13" s="736"/>
      <c r="P13" s="736"/>
      <c r="Q13" s="736"/>
      <c r="R13" s="736"/>
      <c r="S13" s="736"/>
      <c r="T13" s="736"/>
      <c r="U13" s="736"/>
      <c r="V13" s="736"/>
      <c r="W13" s="737"/>
      <c r="X13" s="23"/>
      <c r="Y13" s="337"/>
      <c r="Z13" s="339">
        <v>5</v>
      </c>
      <c r="AA13" s="338"/>
      <c r="AB13" s="430">
        <v>21</v>
      </c>
    </row>
    <row r="14" spans="1:36" ht="6" customHeight="1" x14ac:dyDescent="0.5">
      <c r="A14" s="111"/>
      <c r="B14" s="701"/>
      <c r="C14" s="702"/>
      <c r="D14" s="463"/>
      <c r="E14" s="458"/>
      <c r="F14" s="458"/>
      <c r="G14" s="698"/>
      <c r="H14" s="735"/>
      <c r="I14" s="736"/>
      <c r="J14" s="736"/>
      <c r="K14" s="736"/>
      <c r="L14" s="736"/>
      <c r="M14" s="736"/>
      <c r="N14" s="736"/>
      <c r="O14" s="736"/>
      <c r="P14" s="736"/>
      <c r="Q14" s="736"/>
      <c r="R14" s="736"/>
      <c r="S14" s="736"/>
      <c r="T14" s="736"/>
      <c r="U14" s="736"/>
      <c r="V14" s="736"/>
      <c r="W14" s="737"/>
      <c r="X14" s="21"/>
      <c r="Y14" s="27"/>
      <c r="Z14" s="1"/>
      <c r="AA14" s="27"/>
      <c r="AB14" s="65"/>
    </row>
    <row r="15" spans="1:36" ht="19.95" customHeight="1" thickBot="1" x14ac:dyDescent="0.55000000000000004">
      <c r="A15" s="435" t="s">
        <v>76</v>
      </c>
      <c r="B15" s="699"/>
      <c r="C15" s="700"/>
      <c r="D15" s="700"/>
      <c r="E15" s="700"/>
      <c r="F15" s="700"/>
      <c r="G15" s="698"/>
      <c r="H15" s="738"/>
      <c r="I15" s="739"/>
      <c r="J15" s="739"/>
      <c r="K15" s="739"/>
      <c r="L15" s="739"/>
      <c r="M15" s="739"/>
      <c r="N15" s="739"/>
      <c r="O15" s="739"/>
      <c r="P15" s="739"/>
      <c r="Q15" s="739"/>
      <c r="R15" s="739"/>
      <c r="S15" s="739"/>
      <c r="T15" s="739"/>
      <c r="U15" s="739"/>
      <c r="V15" s="739"/>
      <c r="W15" s="740"/>
      <c r="X15" s="23"/>
      <c r="Y15" s="337"/>
      <c r="Z15" s="339">
        <v>6</v>
      </c>
      <c r="AA15" s="338"/>
      <c r="AB15" s="430">
        <v>22</v>
      </c>
    </row>
    <row r="16" spans="1:36" ht="6" customHeight="1" thickTop="1" thickBot="1" x14ac:dyDescent="0.55000000000000004">
      <c r="A16" s="111"/>
      <c r="B16" s="20"/>
      <c r="C16" s="463"/>
      <c r="D16" s="463"/>
      <c r="E16" s="458"/>
      <c r="F16" s="458"/>
      <c r="G16" s="698"/>
      <c r="H16" s="464"/>
      <c r="I16" s="465"/>
      <c r="J16" s="465"/>
      <c r="K16" s="465"/>
      <c r="L16" s="465"/>
      <c r="M16" s="465"/>
      <c r="N16" s="465"/>
      <c r="O16" s="465"/>
      <c r="P16" s="465"/>
      <c r="Q16" s="465"/>
      <c r="R16" s="465"/>
      <c r="S16" s="465"/>
      <c r="T16" s="464"/>
      <c r="U16" s="464"/>
      <c r="V16" s="464"/>
      <c r="W16" s="464"/>
      <c r="X16" s="21"/>
      <c r="Y16" s="27"/>
      <c r="Z16" s="1"/>
      <c r="AA16" s="27"/>
      <c r="AB16" s="65"/>
    </row>
    <row r="17" spans="1:36" ht="19.95" customHeight="1" thickTop="1" thickBot="1" x14ac:dyDescent="0.55000000000000004">
      <c r="A17" s="435" t="s">
        <v>77</v>
      </c>
      <c r="B17" s="126">
        <v>1</v>
      </c>
      <c r="C17" s="658" t="s">
        <v>3990</v>
      </c>
      <c r="D17" s="658"/>
      <c r="E17" s="658"/>
      <c r="F17" s="658"/>
      <c r="G17" s="703"/>
      <c r="H17" s="726"/>
      <c r="I17" s="727"/>
      <c r="J17" s="727"/>
      <c r="K17" s="727"/>
      <c r="L17" s="727"/>
      <c r="M17" s="727"/>
      <c r="N17" s="727"/>
      <c r="O17" s="728"/>
      <c r="P17" s="440" t="s">
        <v>610</v>
      </c>
      <c r="Q17" s="468"/>
      <c r="R17" s="647" t="s">
        <v>345</v>
      </c>
      <c r="S17" s="679"/>
      <c r="T17" s="706"/>
      <c r="U17" s="707"/>
      <c r="V17" s="707"/>
      <c r="W17" s="708"/>
      <c r="X17" s="81"/>
      <c r="Y17" s="337"/>
      <c r="Z17" s="339">
        <v>7</v>
      </c>
      <c r="AA17" s="338"/>
      <c r="AB17" s="430">
        <v>23</v>
      </c>
    </row>
    <row r="18" spans="1:36" ht="6" customHeight="1" thickTop="1" thickBot="1" x14ac:dyDescent="0.55000000000000004">
      <c r="A18" s="111"/>
      <c r="B18" s="126"/>
      <c r="C18" s="463"/>
      <c r="D18" s="463"/>
      <c r="E18" s="458"/>
      <c r="F18" s="458"/>
      <c r="G18" s="469"/>
      <c r="H18" s="464"/>
      <c r="I18" s="465"/>
      <c r="J18" s="465"/>
      <c r="K18" s="465"/>
      <c r="L18" s="465"/>
      <c r="M18" s="465"/>
      <c r="N18" s="465"/>
      <c r="O18" s="465"/>
      <c r="P18" s="465"/>
      <c r="Q18" s="465"/>
      <c r="R18" s="465"/>
      <c r="S18" s="465"/>
      <c r="T18" s="464"/>
      <c r="U18" s="464"/>
      <c r="V18" s="464"/>
      <c r="W18" s="464"/>
      <c r="X18" s="21"/>
      <c r="Y18" s="27"/>
      <c r="Z18" s="1"/>
      <c r="AA18" s="27"/>
      <c r="AB18" s="65"/>
    </row>
    <row r="19" spans="1:36" ht="19.95" customHeight="1" thickTop="1" thickBot="1" x14ac:dyDescent="0.55000000000000004">
      <c r="A19" s="435" t="s">
        <v>594</v>
      </c>
      <c r="B19" s="126">
        <v>2</v>
      </c>
      <c r="C19" s="658" t="s">
        <v>3991</v>
      </c>
      <c r="D19" s="658"/>
      <c r="E19" s="658"/>
      <c r="F19" s="658"/>
      <c r="G19" s="703"/>
      <c r="H19" s="726"/>
      <c r="I19" s="727"/>
      <c r="J19" s="727"/>
      <c r="K19" s="727"/>
      <c r="L19" s="727"/>
      <c r="M19" s="727"/>
      <c r="N19" s="727"/>
      <c r="O19" s="728"/>
      <c r="P19" s="440" t="s">
        <v>610</v>
      </c>
      <c r="Q19" s="468"/>
      <c r="R19" s="647" t="s">
        <v>345</v>
      </c>
      <c r="S19" s="709"/>
      <c r="T19" s="706"/>
      <c r="U19" s="707"/>
      <c r="V19" s="707"/>
      <c r="W19" s="708"/>
      <c r="X19" s="81"/>
      <c r="Y19" s="337"/>
      <c r="Z19" s="339">
        <v>8</v>
      </c>
      <c r="AA19" s="338"/>
      <c r="AB19" s="430">
        <v>24</v>
      </c>
    </row>
    <row r="20" spans="1:36" ht="6" customHeight="1" thickTop="1" thickBot="1" x14ac:dyDescent="0.55000000000000004">
      <c r="A20" s="111"/>
      <c r="B20" s="126"/>
      <c r="C20" s="463"/>
      <c r="D20" s="463"/>
      <c r="E20" s="463"/>
      <c r="F20" s="463"/>
      <c r="G20" s="463"/>
      <c r="H20" s="464"/>
      <c r="I20" s="465"/>
      <c r="J20" s="465"/>
      <c r="K20" s="465"/>
      <c r="L20" s="465"/>
      <c r="M20" s="465"/>
      <c r="N20" s="465"/>
      <c r="O20" s="465"/>
      <c r="P20" s="465"/>
      <c r="Q20" s="465"/>
      <c r="R20" s="465"/>
      <c r="S20" s="465"/>
      <c r="T20" s="464"/>
      <c r="U20" s="464"/>
      <c r="V20" s="464"/>
      <c r="W20" s="464"/>
      <c r="X20" s="21"/>
      <c r="Y20" s="27"/>
      <c r="Z20" s="1"/>
      <c r="AA20" s="27"/>
      <c r="AB20" s="65"/>
    </row>
    <row r="21" spans="1:36" ht="19.95" customHeight="1" thickTop="1" thickBot="1" x14ac:dyDescent="0.55000000000000004">
      <c r="A21" s="435" t="s">
        <v>595</v>
      </c>
      <c r="B21" s="126">
        <v>3</v>
      </c>
      <c r="C21" s="658" t="s">
        <v>3992</v>
      </c>
      <c r="D21" s="658"/>
      <c r="E21" s="658"/>
      <c r="F21" s="658"/>
      <c r="G21" s="703"/>
      <c r="H21" s="706"/>
      <c r="I21" s="707"/>
      <c r="J21" s="707"/>
      <c r="K21" s="707"/>
      <c r="L21" s="707"/>
      <c r="M21" s="707"/>
      <c r="N21" s="707"/>
      <c r="O21" s="708"/>
      <c r="P21" s="440" t="s">
        <v>610</v>
      </c>
      <c r="Q21" s="468"/>
      <c r="R21" s="647" t="s">
        <v>345</v>
      </c>
      <c r="S21" s="709"/>
      <c r="T21" s="706"/>
      <c r="U21" s="707"/>
      <c r="V21" s="707"/>
      <c r="W21" s="708"/>
      <c r="X21" s="81"/>
      <c r="Y21" s="337"/>
      <c r="Z21" s="339">
        <v>9</v>
      </c>
      <c r="AA21" s="338"/>
      <c r="AB21" s="430">
        <v>25</v>
      </c>
      <c r="AD21" s="389"/>
      <c r="AG21" s="389"/>
      <c r="AJ21" s="389"/>
    </row>
    <row r="22" spans="1:36" ht="6" customHeight="1" thickTop="1" thickBot="1" x14ac:dyDescent="0.55000000000000004">
      <c r="A22" s="111"/>
      <c r="B22" s="126"/>
      <c r="C22" s="463"/>
      <c r="D22" s="463"/>
      <c r="E22" s="463"/>
      <c r="F22" s="463"/>
      <c r="G22" s="463"/>
      <c r="H22" s="464"/>
      <c r="I22" s="465"/>
      <c r="J22" s="465"/>
      <c r="K22" s="465"/>
      <c r="L22" s="465"/>
      <c r="M22" s="465"/>
      <c r="N22" s="465"/>
      <c r="O22" s="465"/>
      <c r="P22" s="465"/>
      <c r="Q22" s="465"/>
      <c r="R22" s="465"/>
      <c r="S22" s="465"/>
      <c r="T22" s="464"/>
      <c r="U22" s="464"/>
      <c r="V22" s="464"/>
      <c r="W22" s="464"/>
      <c r="X22" s="21"/>
      <c r="Y22" s="27"/>
      <c r="Z22" s="3"/>
      <c r="AA22" s="27"/>
      <c r="AB22" s="65"/>
      <c r="AD22" s="389"/>
      <c r="AG22" s="389"/>
      <c r="AJ22" s="389"/>
    </row>
    <row r="23" spans="1:36" ht="19.95" customHeight="1" thickTop="1" thickBot="1" x14ac:dyDescent="0.55000000000000004">
      <c r="A23" s="435" t="s">
        <v>596</v>
      </c>
      <c r="B23" s="126">
        <v>4</v>
      </c>
      <c r="C23" s="658" t="s">
        <v>3993</v>
      </c>
      <c r="D23" s="658"/>
      <c r="E23" s="658"/>
      <c r="F23" s="658"/>
      <c r="G23" s="703"/>
      <c r="H23" s="706"/>
      <c r="I23" s="707"/>
      <c r="J23" s="707"/>
      <c r="K23" s="707"/>
      <c r="L23" s="707"/>
      <c r="M23" s="707"/>
      <c r="N23" s="707"/>
      <c r="O23" s="708"/>
      <c r="P23" s="440" t="s">
        <v>610</v>
      </c>
      <c r="Q23" s="468"/>
      <c r="R23" s="647" t="s">
        <v>345</v>
      </c>
      <c r="S23" s="709"/>
      <c r="T23" s="706"/>
      <c r="U23" s="707"/>
      <c r="V23" s="707"/>
      <c r="W23" s="708"/>
      <c r="X23" s="81"/>
      <c r="Y23" s="337"/>
      <c r="Z23" s="339">
        <v>10</v>
      </c>
      <c r="AA23" s="338"/>
      <c r="AB23" s="430">
        <v>26</v>
      </c>
      <c r="AD23" s="389"/>
      <c r="AG23" s="389"/>
      <c r="AJ23" s="389"/>
    </row>
    <row r="24" spans="1:36" ht="6" customHeight="1" thickTop="1" thickBot="1" x14ac:dyDescent="0.55000000000000004">
      <c r="A24" s="111"/>
      <c r="B24" s="126"/>
      <c r="C24" s="463"/>
      <c r="D24" s="463"/>
      <c r="E24" s="463"/>
      <c r="F24" s="463"/>
      <c r="G24" s="463"/>
      <c r="H24" s="464"/>
      <c r="I24" s="465"/>
      <c r="J24" s="465"/>
      <c r="K24" s="465"/>
      <c r="L24" s="465"/>
      <c r="M24" s="465"/>
      <c r="N24" s="465"/>
      <c r="O24" s="465"/>
      <c r="P24" s="465"/>
      <c r="Q24" s="465"/>
      <c r="R24" s="465"/>
      <c r="S24" s="465"/>
      <c r="T24" s="464"/>
      <c r="U24" s="464"/>
      <c r="V24" s="464"/>
      <c r="W24" s="464"/>
      <c r="X24" s="23"/>
      <c r="Y24" s="1"/>
      <c r="Z24" s="3"/>
      <c r="AA24" s="1"/>
      <c r="AB24" s="65"/>
    </row>
    <row r="25" spans="1:36" ht="19.95" customHeight="1" thickTop="1" thickBot="1" x14ac:dyDescent="0.55000000000000004">
      <c r="A25" s="693" t="s">
        <v>3296</v>
      </c>
      <c r="B25" s="126">
        <v>5</v>
      </c>
      <c r="C25" s="658" t="s">
        <v>3994</v>
      </c>
      <c r="D25" s="658"/>
      <c r="E25" s="658"/>
      <c r="F25" s="658"/>
      <c r="G25" s="703"/>
      <c r="H25" s="706"/>
      <c r="I25" s="707"/>
      <c r="J25" s="707"/>
      <c r="K25" s="707"/>
      <c r="L25" s="707"/>
      <c r="M25" s="707"/>
      <c r="N25" s="707"/>
      <c r="O25" s="708"/>
      <c r="P25" s="440" t="s">
        <v>610</v>
      </c>
      <c r="Q25" s="468"/>
      <c r="R25" s="647" t="s">
        <v>345</v>
      </c>
      <c r="S25" s="709"/>
      <c r="T25" s="706"/>
      <c r="U25" s="707"/>
      <c r="V25" s="707"/>
      <c r="W25" s="708"/>
      <c r="X25" s="81"/>
      <c r="Y25" s="337"/>
      <c r="Z25" s="339">
        <v>11</v>
      </c>
      <c r="AA25" s="338"/>
      <c r="AB25" s="430">
        <v>27</v>
      </c>
    </row>
    <row r="26" spans="1:36" ht="6" customHeight="1" thickTop="1" thickBot="1" x14ac:dyDescent="0.55000000000000004">
      <c r="A26" s="694"/>
      <c r="B26" s="126"/>
      <c r="C26" s="463"/>
      <c r="D26" s="463"/>
      <c r="E26" s="463"/>
      <c r="F26" s="463"/>
      <c r="G26" s="470"/>
      <c r="H26" s="464"/>
      <c r="I26" s="465"/>
      <c r="J26" s="465"/>
      <c r="K26" s="465"/>
      <c r="L26" s="465"/>
      <c r="M26" s="465"/>
      <c r="N26" s="465"/>
      <c r="O26" s="465"/>
      <c r="P26" s="465"/>
      <c r="Q26" s="465"/>
      <c r="R26" s="465"/>
      <c r="S26" s="465"/>
      <c r="T26" s="464"/>
      <c r="U26" s="464"/>
      <c r="V26" s="464"/>
      <c r="W26" s="464"/>
      <c r="X26" s="23"/>
      <c r="Y26" s="27"/>
      <c r="Z26" s="3"/>
      <c r="AA26" s="27"/>
      <c r="AB26" s="65"/>
      <c r="AG26" s="389"/>
      <c r="AJ26" s="389"/>
    </row>
    <row r="27" spans="1:36" ht="19.95" customHeight="1" thickTop="1" thickBot="1" x14ac:dyDescent="0.55000000000000004">
      <c r="A27" s="694"/>
      <c r="B27" s="126">
        <v>6</v>
      </c>
      <c r="C27" s="658" t="s">
        <v>3995</v>
      </c>
      <c r="D27" s="658"/>
      <c r="E27" s="658"/>
      <c r="F27" s="658"/>
      <c r="G27" s="703"/>
      <c r="H27" s="706"/>
      <c r="I27" s="707"/>
      <c r="J27" s="707"/>
      <c r="K27" s="707"/>
      <c r="L27" s="707"/>
      <c r="M27" s="707"/>
      <c r="N27" s="707"/>
      <c r="O27" s="708"/>
      <c r="P27" s="440" t="s">
        <v>610</v>
      </c>
      <c r="Q27" s="468"/>
      <c r="R27" s="647" t="s">
        <v>345</v>
      </c>
      <c r="S27" s="709"/>
      <c r="T27" s="706"/>
      <c r="U27" s="707"/>
      <c r="V27" s="707"/>
      <c r="W27" s="708"/>
      <c r="X27" s="81"/>
      <c r="Y27" s="337"/>
      <c r="Z27" s="339">
        <v>12</v>
      </c>
      <c r="AA27" s="338"/>
      <c r="AB27" s="430">
        <v>28</v>
      </c>
      <c r="AG27" s="389"/>
      <c r="AJ27" s="389"/>
    </row>
    <row r="28" spans="1:36" ht="6" customHeight="1" thickTop="1" x14ac:dyDescent="0.5">
      <c r="A28" s="111"/>
      <c r="B28" s="126"/>
      <c r="C28" s="449"/>
      <c r="D28" s="449"/>
      <c r="E28" s="449"/>
      <c r="F28" s="469"/>
      <c r="G28" s="467"/>
      <c r="H28" s="467"/>
      <c r="I28" s="467"/>
      <c r="J28" s="467"/>
      <c r="K28" s="467"/>
      <c r="L28" s="467"/>
      <c r="M28" s="467"/>
      <c r="N28" s="467"/>
      <c r="O28" s="467"/>
      <c r="P28" s="467"/>
      <c r="Q28" s="467"/>
      <c r="R28" s="467"/>
      <c r="S28" s="467"/>
      <c r="T28" s="467"/>
      <c r="U28" s="467"/>
      <c r="V28" s="467"/>
      <c r="W28" s="467"/>
      <c r="X28" s="23"/>
      <c r="Y28" s="27"/>
      <c r="Z28" s="3"/>
      <c r="AA28" s="27"/>
      <c r="AB28" s="65"/>
    </row>
    <row r="29" spans="1:36" ht="19.95" customHeight="1" x14ac:dyDescent="0.5">
      <c r="A29" s="693" t="s">
        <v>45</v>
      </c>
      <c r="B29" s="22"/>
      <c r="C29" s="647" t="s">
        <v>4167</v>
      </c>
      <c r="D29" s="647"/>
      <c r="E29" s="647"/>
      <c r="F29" s="647"/>
      <c r="G29" s="647"/>
      <c r="H29" s="647"/>
      <c r="I29" s="647"/>
      <c r="J29" s="647"/>
      <c r="K29" s="647"/>
      <c r="L29" s="462">
        <v>0</v>
      </c>
      <c r="M29" s="440" t="s">
        <v>615</v>
      </c>
      <c r="N29" s="462">
        <v>0</v>
      </c>
      <c r="O29" s="647" t="s">
        <v>4168</v>
      </c>
      <c r="P29" s="647"/>
      <c r="Q29" s="647"/>
      <c r="R29" s="647"/>
      <c r="S29" s="647"/>
      <c r="T29" s="647"/>
      <c r="U29" s="462">
        <v>0</v>
      </c>
      <c r="V29" s="440" t="s">
        <v>615</v>
      </c>
      <c r="W29" s="462">
        <v>0</v>
      </c>
      <c r="X29" s="54"/>
      <c r="Y29" s="337"/>
      <c r="Z29" s="339">
        <v>13</v>
      </c>
      <c r="AA29" s="338"/>
      <c r="AB29" s="430">
        <v>29</v>
      </c>
    </row>
    <row r="30" spans="1:36" ht="6" customHeight="1" x14ac:dyDescent="0.5">
      <c r="A30" s="694"/>
      <c r="B30" s="22"/>
      <c r="C30" s="449"/>
      <c r="D30" s="449"/>
      <c r="E30" s="449"/>
      <c r="F30" s="458">
        <v>1</v>
      </c>
      <c r="G30" s="467"/>
      <c r="H30" s="466"/>
      <c r="I30" s="466"/>
      <c r="J30" s="471"/>
      <c r="K30" s="471"/>
      <c r="L30" s="471"/>
      <c r="M30" s="471"/>
      <c r="N30" s="471"/>
      <c r="O30" s="471"/>
      <c r="P30" s="471"/>
      <c r="Q30" s="471"/>
      <c r="R30" s="19"/>
      <c r="S30" s="19"/>
      <c r="T30" s="19"/>
      <c r="U30" s="19"/>
      <c r="V30" s="19"/>
      <c r="W30" s="19"/>
      <c r="X30" s="54"/>
      <c r="Y30" s="27"/>
      <c r="Z30" s="3"/>
      <c r="AA30" s="27"/>
      <c r="AB30" s="65"/>
    </row>
    <row r="31" spans="1:36" ht="19.95" customHeight="1" thickBot="1" x14ac:dyDescent="0.55000000000000004">
      <c r="A31" s="694"/>
      <c r="B31" s="22"/>
      <c r="C31" s="467"/>
      <c r="D31" s="467"/>
      <c r="E31" s="449"/>
      <c r="F31" s="458">
        <v>1</v>
      </c>
      <c r="G31" s="741" t="s">
        <v>611</v>
      </c>
      <c r="H31" s="741"/>
      <c r="I31" s="741"/>
      <c r="J31" s="741"/>
      <c r="K31" s="741"/>
      <c r="L31" s="741"/>
      <c r="M31" s="741"/>
      <c r="N31" s="741"/>
      <c r="O31" s="741"/>
      <c r="P31" s="741"/>
      <c r="Q31" s="741"/>
      <c r="R31" s="19"/>
      <c r="S31" s="632"/>
      <c r="T31" s="632"/>
      <c r="U31" s="632"/>
      <c r="V31" s="632"/>
      <c r="W31" s="632"/>
      <c r="X31" s="729"/>
      <c r="Y31" s="337"/>
      <c r="Z31" s="339">
        <v>14</v>
      </c>
      <c r="AA31" s="338"/>
      <c r="AB31" s="430">
        <v>30</v>
      </c>
    </row>
    <row r="32" spans="1:36" ht="6" customHeight="1" thickBot="1" x14ac:dyDescent="0.55000000000000004">
      <c r="A32" s="111"/>
      <c r="B32" s="22"/>
      <c r="C32" s="688" t="s">
        <v>49</v>
      </c>
      <c r="D32" s="688"/>
      <c r="E32" s="449"/>
      <c r="F32" s="458"/>
      <c r="G32" s="466"/>
      <c r="H32" s="466"/>
      <c r="I32" s="466"/>
      <c r="J32" s="471"/>
      <c r="K32" s="471"/>
      <c r="L32" s="471"/>
      <c r="M32" s="466"/>
      <c r="N32" s="471"/>
      <c r="O32" s="471"/>
      <c r="P32" s="471"/>
      <c r="Q32" s="471"/>
      <c r="R32" s="19"/>
      <c r="S32" s="632"/>
      <c r="T32" s="632"/>
      <c r="U32" s="632"/>
      <c r="V32" s="632"/>
      <c r="W32" s="632"/>
      <c r="X32" s="729"/>
      <c r="Y32" s="27"/>
      <c r="Z32" s="1"/>
      <c r="AA32" s="27"/>
      <c r="AB32" s="65"/>
    </row>
    <row r="33" spans="1:36" ht="19.95" customHeight="1" thickTop="1" thickBot="1" x14ac:dyDescent="0.55000000000000004">
      <c r="A33" s="435" t="s">
        <v>4165</v>
      </c>
      <c r="B33" s="22"/>
      <c r="C33" s="688"/>
      <c r="D33" s="688"/>
      <c r="E33" s="449"/>
      <c r="F33" s="440" t="s">
        <v>608</v>
      </c>
      <c r="G33" s="742"/>
      <c r="H33" s="743"/>
      <c r="I33" s="743"/>
      <c r="J33" s="743"/>
      <c r="K33" s="744"/>
      <c r="L33" s="440" t="s">
        <v>606</v>
      </c>
      <c r="M33" s="742"/>
      <c r="N33" s="743"/>
      <c r="O33" s="743"/>
      <c r="P33" s="743"/>
      <c r="Q33" s="744"/>
      <c r="R33" s="19"/>
      <c r="S33" s="632"/>
      <c r="T33" s="632"/>
      <c r="U33" s="632"/>
      <c r="V33" s="632"/>
      <c r="W33" s="632"/>
      <c r="X33" s="729"/>
      <c r="Y33" s="337"/>
      <c r="Z33" s="339">
        <v>15</v>
      </c>
      <c r="AA33" s="338"/>
      <c r="AB33" s="430">
        <v>31</v>
      </c>
    </row>
    <row r="34" spans="1:36" ht="6" customHeight="1" thickTop="1" thickBot="1" x14ac:dyDescent="0.55000000000000004">
      <c r="A34" s="111"/>
      <c r="B34" s="22"/>
      <c r="C34" s="688"/>
      <c r="D34" s="688"/>
      <c r="E34" s="449"/>
      <c r="F34" s="458"/>
      <c r="G34" s="466"/>
      <c r="H34" s="466"/>
      <c r="I34" s="466"/>
      <c r="J34" s="471"/>
      <c r="K34" s="471"/>
      <c r="L34" s="471"/>
      <c r="M34" s="466"/>
      <c r="N34" s="471"/>
      <c r="O34" s="471"/>
      <c r="P34" s="471"/>
      <c r="Q34" s="471"/>
      <c r="R34" s="19"/>
      <c r="S34" s="632"/>
      <c r="T34" s="632"/>
      <c r="U34" s="632"/>
      <c r="V34" s="632"/>
      <c r="W34" s="632"/>
      <c r="X34" s="729"/>
      <c r="Y34" s="27"/>
      <c r="Z34" s="1"/>
      <c r="AA34" s="27"/>
      <c r="AB34" s="65"/>
      <c r="AD34" s="389"/>
      <c r="AG34" s="389"/>
      <c r="AJ34" s="389"/>
    </row>
    <row r="35" spans="1:36" ht="19.95" customHeight="1" thickTop="1" thickBot="1" x14ac:dyDescent="0.55000000000000004">
      <c r="A35" s="435" t="s">
        <v>4161</v>
      </c>
      <c r="B35" s="22"/>
      <c r="C35" s="688"/>
      <c r="D35" s="688"/>
      <c r="E35" s="449"/>
      <c r="F35" s="440" t="s">
        <v>609</v>
      </c>
      <c r="G35" s="742"/>
      <c r="H35" s="743"/>
      <c r="I35" s="743"/>
      <c r="J35" s="743"/>
      <c r="K35" s="744"/>
      <c r="L35" s="440" t="s">
        <v>607</v>
      </c>
      <c r="M35" s="742"/>
      <c r="N35" s="743"/>
      <c r="O35" s="743"/>
      <c r="P35" s="743"/>
      <c r="Q35" s="744"/>
      <c r="R35" s="19"/>
      <c r="S35" s="632"/>
      <c r="T35" s="632"/>
      <c r="U35" s="632"/>
      <c r="V35" s="632"/>
      <c r="W35" s="632"/>
      <c r="X35" s="729"/>
      <c r="Y35" s="337"/>
      <c r="Z35" s="339">
        <v>16</v>
      </c>
      <c r="AA35" s="338"/>
      <c r="AB35" s="430">
        <v>32</v>
      </c>
      <c r="AD35" s="389"/>
      <c r="AG35" s="389"/>
      <c r="AJ35" s="389"/>
    </row>
    <row r="36" spans="1:36" ht="10.1" customHeight="1" thickTop="1" thickBot="1" x14ac:dyDescent="0.55000000000000004">
      <c r="A36" s="111"/>
      <c r="B36" s="119"/>
      <c r="C36" s="130" t="s">
        <v>4314</v>
      </c>
      <c r="D36" s="24"/>
      <c r="E36" s="24"/>
      <c r="F36" s="78">
        <v>4</v>
      </c>
      <c r="G36" s="24"/>
      <c r="H36" s="24"/>
      <c r="I36" s="24"/>
      <c r="J36" s="24"/>
      <c r="K36" s="24"/>
      <c r="L36" s="24"/>
      <c r="M36" s="24"/>
      <c r="N36" s="24"/>
      <c r="O36" s="24"/>
      <c r="P36" s="24"/>
      <c r="Q36" s="24"/>
      <c r="R36" s="55"/>
      <c r="S36" s="730"/>
      <c r="T36" s="730"/>
      <c r="U36" s="730"/>
      <c r="V36" s="730"/>
      <c r="W36" s="730"/>
      <c r="X36" s="731"/>
      <c r="Y36" s="27"/>
      <c r="Z36" s="1"/>
      <c r="AA36" s="27"/>
      <c r="AB36" s="1"/>
      <c r="AD36" s="389"/>
      <c r="AG36" s="389"/>
      <c r="AJ36" s="389"/>
    </row>
    <row r="37" spans="1:36" ht="10.1" hidden="1" customHeight="1" thickTop="1" x14ac:dyDescent="0.5">
      <c r="B37" s="1"/>
      <c r="C37" s="1"/>
      <c r="D37" s="1"/>
      <c r="E37" s="1"/>
      <c r="F37" s="1"/>
      <c r="G37" s="18">
        <v>101</v>
      </c>
      <c r="H37" s="18">
        <v>1</v>
      </c>
      <c r="I37" s="18">
        <v>-10</v>
      </c>
      <c r="J37" s="1"/>
      <c r="K37" s="1"/>
      <c r="L37" s="1"/>
      <c r="M37" s="115" t="b">
        <v>1</v>
      </c>
      <c r="N37" s="116" t="b">
        <v>0</v>
      </c>
      <c r="O37" s="1"/>
      <c r="P37" s="1"/>
      <c r="Q37" s="1"/>
      <c r="R37" s="1"/>
      <c r="S37" s="1"/>
      <c r="T37" s="1"/>
      <c r="U37" s="1"/>
      <c r="V37" s="1"/>
      <c r="W37" s="1"/>
      <c r="X37" s="1"/>
      <c r="Y37" s="1"/>
      <c r="Z37" s="1"/>
      <c r="AA37" s="389"/>
    </row>
    <row r="38" spans="1:36" ht="3.35" customHeight="1" thickTop="1" x14ac:dyDescent="0.5">
      <c r="B38" s="4"/>
      <c r="C38" s="4"/>
      <c r="D38" s="4"/>
      <c r="E38" s="4"/>
      <c r="F38" s="4"/>
      <c r="G38" s="4"/>
      <c r="H38" s="1"/>
      <c r="I38" s="1"/>
      <c r="J38" s="1"/>
      <c r="K38" s="65"/>
      <c r="L38" s="1"/>
      <c r="M38" s="1"/>
      <c r="N38" s="1"/>
      <c r="O38" s="1"/>
      <c r="P38" s="1"/>
      <c r="Q38" s="1"/>
      <c r="R38" s="1"/>
      <c r="S38" s="1"/>
      <c r="T38" s="1"/>
      <c r="U38" s="1"/>
      <c r="V38" s="1"/>
      <c r="W38" s="1"/>
      <c r="X38" s="1"/>
      <c r="Y38" s="1"/>
      <c r="Z38" s="1"/>
      <c r="AA38" s="389"/>
    </row>
    <row r="39" spans="1:36" hidden="1" x14ac:dyDescent="0.5">
      <c r="AD39" s="389"/>
      <c r="AG39" s="389"/>
      <c r="AJ39" s="389"/>
    </row>
    <row r="40" spans="1:36" hidden="1" x14ac:dyDescent="0.5">
      <c r="AD40" s="389"/>
      <c r="AG40" s="389"/>
      <c r="AJ40" s="389"/>
    </row>
    <row r="41" spans="1:36" hidden="1" x14ac:dyDescent="0.5">
      <c r="AD41" s="389"/>
      <c r="AG41" s="389"/>
      <c r="AJ41" s="389"/>
    </row>
    <row r="42" spans="1:36" hidden="1" x14ac:dyDescent="0.5">
      <c r="AD42" s="389"/>
      <c r="AG42" s="389"/>
      <c r="AJ42" s="389"/>
    </row>
    <row r="43" spans="1:36" hidden="1" x14ac:dyDescent="0.5">
      <c r="AD43" s="389"/>
      <c r="AG43" s="389"/>
      <c r="AJ43" s="389"/>
    </row>
    <row r="44" spans="1:36" hidden="1" x14ac:dyDescent="0.5">
      <c r="AD44" s="389"/>
      <c r="AG44" s="389"/>
      <c r="AJ44" s="389"/>
    </row>
    <row r="45" spans="1:36" hidden="1" x14ac:dyDescent="0.5">
      <c r="AD45" s="389"/>
      <c r="AG45" s="389"/>
      <c r="AJ45" s="389"/>
    </row>
    <row r="46" spans="1:36" hidden="1" x14ac:dyDescent="0.5">
      <c r="AD46" s="389"/>
      <c r="AG46" s="389"/>
      <c r="AJ46" s="389"/>
    </row>
    <row r="47" spans="1:36" hidden="1" x14ac:dyDescent="0.5">
      <c r="AD47" s="389"/>
      <c r="AG47" s="389"/>
      <c r="AJ47" s="389"/>
    </row>
    <row r="48" spans="1:36" hidden="1" x14ac:dyDescent="0.5">
      <c r="AD48" s="389"/>
      <c r="AG48" s="389"/>
      <c r="AJ48" s="389"/>
    </row>
    <row r="49" spans="30:36" hidden="1" x14ac:dyDescent="0.5">
      <c r="AD49" s="389"/>
      <c r="AG49" s="389"/>
      <c r="AJ49" s="389"/>
    </row>
    <row r="50" spans="30:36" hidden="1" x14ac:dyDescent="0.5">
      <c r="AD50" s="389"/>
      <c r="AG50" s="389"/>
      <c r="AJ50" s="389"/>
    </row>
    <row r="51" spans="30:36" hidden="1" x14ac:dyDescent="0.5">
      <c r="AD51" s="389"/>
      <c r="AG51" s="389"/>
      <c r="AJ51" s="389"/>
    </row>
    <row r="52" spans="30:36" hidden="1" x14ac:dyDescent="0.5">
      <c r="AD52" s="389"/>
      <c r="AG52" s="389"/>
      <c r="AJ52" s="389"/>
    </row>
    <row r="53" spans="30:36" hidden="1" x14ac:dyDescent="0.5">
      <c r="AD53" s="389"/>
      <c r="AG53" s="389"/>
      <c r="AJ53" s="389"/>
    </row>
    <row r="54" spans="30:36" hidden="1" x14ac:dyDescent="0.5">
      <c r="AD54" s="389"/>
      <c r="AG54" s="389"/>
      <c r="AJ54" s="389"/>
    </row>
    <row r="55" spans="30:36" hidden="1" x14ac:dyDescent="0.5">
      <c r="AD55" s="389"/>
      <c r="AG55" s="389"/>
      <c r="AJ55" s="389"/>
    </row>
    <row r="56" spans="30:36" hidden="1" x14ac:dyDescent="0.5">
      <c r="AD56" s="389"/>
      <c r="AG56" s="389"/>
      <c r="AJ56" s="389"/>
    </row>
    <row r="57" spans="30:36" hidden="1" x14ac:dyDescent="0.5">
      <c r="AD57" s="389"/>
      <c r="AG57" s="389"/>
      <c r="AJ57" s="389"/>
    </row>
    <row r="58" spans="30:36" hidden="1" x14ac:dyDescent="0.5">
      <c r="AD58" s="389"/>
      <c r="AG58" s="389"/>
      <c r="AJ58" s="389"/>
    </row>
    <row r="59" spans="30:36" hidden="1" x14ac:dyDescent="0.5">
      <c r="AJ59" s="389"/>
    </row>
    <row r="60" spans="30:36" hidden="1" x14ac:dyDescent="0.5">
      <c r="AJ60" s="389"/>
    </row>
    <row r="61" spans="30:36" hidden="1" x14ac:dyDescent="0.5">
      <c r="AJ61" s="389"/>
    </row>
    <row r="62" spans="30:36" hidden="1" x14ac:dyDescent="0.5">
      <c r="AJ62" s="389"/>
    </row>
    <row r="410" spans="5:13" hidden="1" x14ac:dyDescent="0.5">
      <c r="E410">
        <v>0</v>
      </c>
      <c r="M410">
        <v>0</v>
      </c>
    </row>
    <row r="413" spans="5:13" hidden="1" x14ac:dyDescent="0.5">
      <c r="E413">
        <v>0</v>
      </c>
      <c r="M413">
        <v>0</v>
      </c>
    </row>
  </sheetData>
  <sheetProtection algorithmName="SHA-512" hashValue="3U6SV12QbOdk7LyJdOYXa83srNdpbNfwbrlWgwAAS8nguKq9N6Lw7vYHEQR73/FNOfZIgF9XJKXTm+TajBglKw==" saltValue="F3cIU1lSV+lzCvACyzKjVQ==" spinCount="100000" sheet="1" objects="1" scenarios="1" selectLockedCells="1" autoFilter="0"/>
  <mergeCells count="60">
    <mergeCell ref="S31:X36"/>
    <mergeCell ref="H11:W15"/>
    <mergeCell ref="G31:Q31"/>
    <mergeCell ref="G35:K35"/>
    <mergeCell ref="T25:W25"/>
    <mergeCell ref="T27:W27"/>
    <mergeCell ref="G33:K33"/>
    <mergeCell ref="M33:Q33"/>
    <mergeCell ref="M35:Q35"/>
    <mergeCell ref="T21:W21"/>
    <mergeCell ref="T23:W23"/>
    <mergeCell ref="R21:S21"/>
    <mergeCell ref="R23:S23"/>
    <mergeCell ref="R25:S25"/>
    <mergeCell ref="R27:S27"/>
    <mergeCell ref="C27:G27"/>
    <mergeCell ref="C32:D35"/>
    <mergeCell ref="P2:Q2"/>
    <mergeCell ref="N2:O2"/>
    <mergeCell ref="H9:M9"/>
    <mergeCell ref="H7:M7"/>
    <mergeCell ref="H27:O27"/>
    <mergeCell ref="B1:K3"/>
    <mergeCell ref="H21:O21"/>
    <mergeCell ref="H23:O23"/>
    <mergeCell ref="H25:O25"/>
    <mergeCell ref="D13:G13"/>
    <mergeCell ref="B5:G5"/>
    <mergeCell ref="L2:M2"/>
    <mergeCell ref="H17:O17"/>
    <mergeCell ref="H19:O19"/>
    <mergeCell ref="N7:P7"/>
    <mergeCell ref="V2:W2"/>
    <mergeCell ref="T2:U2"/>
    <mergeCell ref="R2:S2"/>
    <mergeCell ref="Q7:W7"/>
    <mergeCell ref="R17:S17"/>
    <mergeCell ref="C19:G19"/>
    <mergeCell ref="C17:G17"/>
    <mergeCell ref="N5:Q5"/>
    <mergeCell ref="T17:W17"/>
    <mergeCell ref="T19:W19"/>
    <mergeCell ref="R5:W5"/>
    <mergeCell ref="R19:S19"/>
    <mergeCell ref="A25:A27"/>
    <mergeCell ref="A29:A31"/>
    <mergeCell ref="B7:G7"/>
    <mergeCell ref="I5:K5"/>
    <mergeCell ref="O29:T29"/>
    <mergeCell ref="B9:G9"/>
    <mergeCell ref="N9:P9"/>
    <mergeCell ref="M4:M6"/>
    <mergeCell ref="G14:G16"/>
    <mergeCell ref="B15:F15"/>
    <mergeCell ref="B12:C14"/>
    <mergeCell ref="B11:G11"/>
    <mergeCell ref="C29:K29"/>
    <mergeCell ref="C25:G25"/>
    <mergeCell ref="C23:G23"/>
    <mergeCell ref="C21:G21"/>
  </mergeCells>
  <conditionalFormatting sqref="N29">
    <cfRule type="cellIs" dxfId="472" priority="81" operator="greaterThan">
      <formula>1</formula>
    </cfRule>
  </conditionalFormatting>
  <conditionalFormatting sqref="L29">
    <cfRule type="cellIs" dxfId="471" priority="77" operator="notEqual">
      <formula>100</formula>
    </cfRule>
  </conditionalFormatting>
  <conditionalFormatting sqref="Q17">
    <cfRule type="containsErrors" dxfId="470" priority="48">
      <formula>ISERROR(Q17)</formula>
    </cfRule>
  </conditionalFormatting>
  <conditionalFormatting sqref="Q21">
    <cfRule type="containsErrors" dxfId="469" priority="14">
      <formula>ISERROR(Q21)</formula>
    </cfRule>
  </conditionalFormatting>
  <conditionalFormatting sqref="Q23">
    <cfRule type="containsErrors" dxfId="468" priority="13">
      <formula>ISERROR(Q23)</formula>
    </cfRule>
  </conditionalFormatting>
  <conditionalFormatting sqref="Q25">
    <cfRule type="containsErrors" dxfId="467" priority="12">
      <formula>ISERROR(Q25)</formula>
    </cfRule>
  </conditionalFormatting>
  <conditionalFormatting sqref="Q27">
    <cfRule type="containsErrors" dxfId="466" priority="11">
      <formula>ISERROR(Q27)</formula>
    </cfRule>
  </conditionalFormatting>
  <conditionalFormatting sqref="Q19">
    <cfRule type="containsErrors" dxfId="465" priority="10">
      <formula>ISERROR(Q19)</formula>
    </cfRule>
  </conditionalFormatting>
  <conditionalFormatting sqref="Y2">
    <cfRule type="expression" dxfId="464" priority="9">
      <formula>$Z$2="OK"</formula>
    </cfRule>
  </conditionalFormatting>
  <conditionalFormatting sqref="H21 H23 H25 H27">
    <cfRule type="expression" dxfId="463" priority="4">
      <formula>OR(AND(H21="",H23&lt;&gt;""),AND(H21="",Q21&lt;&gt;""))</formula>
    </cfRule>
  </conditionalFormatting>
  <dataValidations xWindow="115" yWindow="66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300-000000000000}"/>
    <dataValidation allowBlank="1" showErrorMessage="1" promptTitle="Enunciado de la pregunta" prompt="Escribe el enunciado de la pregunta. Si quieres poner CÓDIGOS ESPECIALES, pincha F2 o haz &quot;clic&quot; dos veces con el ratón." sqref="H11" xr:uid="{00000000-0002-0000-0300-000001000000}"/>
    <dataValidation allowBlank="1" showErrorMessage="1" promptTitle="Respuestas" prompt="Escribe la respuesta que corresponda según lo que está escrito a la izquierda. Primero hay que poner las respuestas correctas y, a continuación, las incorrctas. " sqref="H21 H25 H23 H17 H19 H27" xr:uid="{00000000-0002-0000-0300-000002000000}"/>
    <dataValidation allowBlank="1" showErrorMessage="1" promptTitle="Retroalimentación" prompt="Escribe el comentario que quieres que aparezca para cada respuesta." sqref="T21 T17 T23 T25 T19 T27" xr:uid="{00000000-0002-0000-0300-000003000000}"/>
    <dataValidation allowBlank="1" promptTitle="Puntos Respuesta Correcta" prompt="La puntuación que tendrá cada respuesta correcta. Si hay más de una respuesta correcta, la suma total debe ser 100 o 1." sqref="U29 L29" xr:uid="{00000000-0002-0000-0300-000004000000}"/>
    <dataValidation allowBlank="1" showErrorMessage="1" promptTitle="Descripción" prompt="Escirbe lo que quieras que aparezca en el NOMBRE de la pregunta. Éste se formará con el PREFIJO puesto en Datos Generales + el número de la pregunta + la Descripción." sqref="H9:M9" xr:uid="{00000000-0002-0000-0300-000005000000}"/>
    <dataValidation allowBlank="1" showErrorMessage="1" promptTitle="Pista 1" prompt="Comentario que aparecerá si configuras MOODLE para que pueda dar pistas cuando se dejen más de un intento." sqref="M35 M33 G35 G33" xr:uid="{00000000-0002-0000-0300-000006000000}"/>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xr:uid="{00000000-0002-0000-0300-000007000000}">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3 Q19 Q21 Q25 Q27" xr:uid="{00000000-0002-0000-0300-000008000000}">
      <formula1>"100,0,-100,-100/2,-100/3,-100/4,-100/5"</formula1>
    </dataValidation>
    <dataValidation type="whole" allowBlank="1" showInputMessage="1" showErrorMessage="1" sqref="H5" xr:uid="{00000000-0002-0000-0300-000009000000}">
      <formula1>1</formula1>
      <formula2>9999</formula2>
    </dataValidation>
  </dataValidations>
  <hyperlinks>
    <hyperlink ref="D13" r:id="rId1" display="EDITOR PREGUNTAS CLOZE" xr:uid="{00000000-0004-0000-0300-000000000000}"/>
    <hyperlink ref="B1:K3" r:id="rId2" tooltip="Tutorial" display="FastTest PlugIn - Opción Múltiple 1R" xr:uid="{00000000-0004-0000-0300-000001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3078" r:id="rId7" name="Contador 1">
              <controlPr defaultSize="0" autoPict="0" macro="[0]!Ver_Datos_Preguntas" altText="Para consultar los datos de cada pregunta.">
                <anchor moveWithCells="1" sizeWithCells="1">
                  <from>
                    <xdr:col>11</xdr:col>
                    <xdr:colOff>393700</xdr:colOff>
                    <xdr:row>4</xdr:row>
                    <xdr:rowOff>0</xdr:rowOff>
                  </from>
                  <to>
                    <xdr:col>12</xdr:col>
                    <xdr:colOff>76200</xdr:colOff>
                    <xdr:row>5</xdr:row>
                    <xdr:rowOff>21167</xdr:rowOff>
                  </to>
                </anchor>
              </controlPr>
            </control>
          </mc:Choice>
        </mc:AlternateContent>
        <mc:AlternateContent xmlns:mc="http://schemas.openxmlformats.org/markup-compatibility/2006">
          <mc:Choice Requires="x14">
            <control shapeId="3079" r:id="rId8" name="Box PREGUNTA">
              <controlPr defaultSize="0" autoFill="0" autoLine="0" autoPict="0">
                <anchor moveWithCells="1">
                  <from>
                    <xdr:col>12</xdr:col>
                    <xdr:colOff>59267</xdr:colOff>
                    <xdr:row>4</xdr:row>
                    <xdr:rowOff>16933</xdr:rowOff>
                  </from>
                  <to>
                    <xdr:col>12</xdr:col>
                    <xdr:colOff>304800</xdr:colOff>
                    <xdr:row>5</xdr:row>
                    <xdr:rowOff>8467</xdr:rowOff>
                  </to>
                </anchor>
              </controlPr>
            </control>
          </mc:Choice>
        </mc:AlternateContent>
        <mc:AlternateContent xmlns:mc="http://schemas.openxmlformats.org/markup-compatibility/2006">
          <mc:Choice Requires="x14">
            <control shapeId="3080" r:id="rId9" name="Contador 10">
              <controlPr defaultSize="0" autoPict="0" macro="[0]!Cambiar_N_I_Banco_Preguntas" altText="Para consultar los datos de cada pregunta.">
                <anchor moveWithCells="1" sizeWithCells="1">
                  <from>
                    <xdr:col>7</xdr:col>
                    <xdr:colOff>338667</xdr:colOff>
                    <xdr:row>4</xdr:row>
                    <xdr:rowOff>0</xdr:rowOff>
                  </from>
                  <to>
                    <xdr:col>8</xdr:col>
                    <xdr:colOff>25400</xdr:colOff>
                    <xdr:row>5</xdr:row>
                    <xdr:rowOff>21167</xdr:rowOff>
                  </to>
                </anchor>
              </controlPr>
            </control>
          </mc:Choice>
        </mc:AlternateContent>
        <mc:AlternateContent xmlns:mc="http://schemas.openxmlformats.org/markup-compatibility/2006">
          <mc:Choice Requires="x14">
            <control shapeId="3081" r:id="rId10" name="Contador 100">
              <controlPr defaultSize="0" autoPict="0" macro="[0]!Cambiar_N_I_Banco_Preguntas" altText="Para consultar los datos de cada pregunta.">
                <anchor moveWithCells="1" sizeWithCells="1">
                  <from>
                    <xdr:col>8</xdr:col>
                    <xdr:colOff>25400</xdr:colOff>
                    <xdr:row>4</xdr:row>
                    <xdr:rowOff>0</xdr:rowOff>
                  </from>
                  <to>
                    <xdr:col>8</xdr:col>
                    <xdr:colOff>114300</xdr:colOff>
                    <xdr:row>5</xdr:row>
                    <xdr:rowOff>21167</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_21">
    <tabColor rgb="FFE87B00"/>
    <pageSetUpPr autoPageBreaks="0" fitToPage="1"/>
  </sheetPr>
  <dimension ref="A1:AK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35" x14ac:dyDescent="0.5"/>
  <cols>
    <col min="1" max="1" width="9.64453125" customWidth="1"/>
    <col min="2" max="2" width="5.64453125" customWidth="1"/>
    <col min="3" max="3" width="5.3515625" customWidth="1"/>
    <col min="4" max="4" width="5.41015625" style="2" customWidth="1"/>
    <col min="5" max="5" width="5.1171875" style="2" customWidth="1"/>
    <col min="6" max="6" width="11.3515625" style="2" customWidth="1"/>
    <col min="7" max="7" width="44.41015625" customWidth="1"/>
    <col min="8" max="13" width="12.52734375" customWidth="1"/>
    <col min="14" max="19" width="14.3515625" customWidth="1"/>
    <col min="20" max="25" width="10.41015625" customWidth="1"/>
    <col min="26" max="31" width="10" hidden="1" customWidth="1"/>
    <col min="32" max="36" width="11.41015625" customWidth="1"/>
    <col min="37" max="37" width="0" hidden="1" customWidth="1"/>
    <col min="38" max="16384" width="11.41015625" hidden="1"/>
  </cols>
  <sheetData>
    <row r="1" spans="1:37" ht="39.950000000000003" customHeight="1" x14ac:dyDescent="0.5">
      <c r="A1" s="121" t="s">
        <v>4314</v>
      </c>
      <c r="B1" s="120"/>
      <c r="C1" s="120"/>
      <c r="D1" s="120"/>
      <c r="E1" s="120"/>
      <c r="F1" s="122" t="s">
        <v>4193</v>
      </c>
      <c r="G1" s="229" t="s">
        <v>4194</v>
      </c>
      <c r="H1" s="124">
        <f>COUNTA(Tabla_OM[[ ]])</f>
        <v>0</v>
      </c>
      <c r="I1" s="123" t="s">
        <v>339</v>
      </c>
    </row>
    <row r="2" spans="1:37" s="211" customFormat="1" ht="50.1" customHeight="1" thickBot="1" x14ac:dyDescent="0.55000000000000004">
      <c r="A2" s="140" t="s">
        <v>22</v>
      </c>
      <c r="B2" s="203" t="s">
        <v>4197</v>
      </c>
      <c r="C2" s="203" t="s">
        <v>4198</v>
      </c>
      <c r="D2" s="204" t="s">
        <v>4199</v>
      </c>
      <c r="E2" s="204" t="s">
        <v>4200</v>
      </c>
      <c r="F2" s="145" t="s">
        <v>4195</v>
      </c>
      <c r="G2" s="143" t="s">
        <v>4196</v>
      </c>
      <c r="H2" s="197" t="s">
        <v>1091</v>
      </c>
      <c r="I2" s="198" t="s">
        <v>1092</v>
      </c>
      <c r="J2" s="199" t="s">
        <v>1093</v>
      </c>
      <c r="K2" s="200" t="s">
        <v>1094</v>
      </c>
      <c r="L2" s="201" t="s">
        <v>1095</v>
      </c>
      <c r="M2" s="202" t="s">
        <v>1096</v>
      </c>
      <c r="N2" s="162" t="s">
        <v>1150</v>
      </c>
      <c r="O2" s="163" t="s">
        <v>1151</v>
      </c>
      <c r="P2" s="150" t="s">
        <v>1152</v>
      </c>
      <c r="Q2" s="164" t="s">
        <v>1153</v>
      </c>
      <c r="R2" s="165" t="s">
        <v>1154</v>
      </c>
      <c r="S2" s="166" t="s">
        <v>1155</v>
      </c>
      <c r="T2" s="205" t="s">
        <v>1097</v>
      </c>
      <c r="U2" s="206" t="s">
        <v>1098</v>
      </c>
      <c r="V2" s="207" t="s">
        <v>1099</v>
      </c>
      <c r="W2" s="208" t="s">
        <v>1100</v>
      </c>
      <c r="X2" s="209" t="s">
        <v>1101</v>
      </c>
      <c r="Y2" s="210" t="s">
        <v>1102</v>
      </c>
      <c r="Z2" s="166"/>
      <c r="AA2" s="166"/>
      <c r="AB2" s="166"/>
      <c r="AC2" s="166"/>
      <c r="AD2" s="166"/>
      <c r="AE2" s="166"/>
      <c r="AF2" s="558" t="s">
        <v>1111</v>
      </c>
      <c r="AG2" s="147" t="s">
        <v>1112</v>
      </c>
      <c r="AH2" s="148" t="s">
        <v>1113</v>
      </c>
      <c r="AI2" s="149" t="s">
        <v>1114</v>
      </c>
      <c r="AJ2" s="150" t="s">
        <v>924</v>
      </c>
    </row>
    <row r="3" spans="1:37" s="192" customFormat="1" ht="12" hidden="1" thickTop="1" x14ac:dyDescent="0.5">
      <c r="A3" s="376"/>
      <c r="B3" s="376"/>
      <c r="C3" s="376"/>
      <c r="D3" s="376"/>
      <c r="E3" s="376"/>
      <c r="F3" s="376"/>
      <c r="G3" s="376"/>
      <c r="H3" s="376"/>
      <c r="I3" s="376"/>
      <c r="J3" s="376"/>
      <c r="K3" s="376"/>
      <c r="L3" s="376"/>
      <c r="M3" s="376"/>
      <c r="N3" s="376"/>
      <c r="O3" s="376"/>
      <c r="P3" s="376"/>
      <c r="Q3" s="376"/>
      <c r="R3" s="376"/>
      <c r="S3" s="376"/>
      <c r="T3" s="376"/>
      <c r="U3" s="376"/>
      <c r="V3" s="376"/>
      <c r="W3" s="376"/>
      <c r="X3" s="376"/>
      <c r="Y3" s="376"/>
      <c r="Z3" s="376"/>
      <c r="AA3" s="376"/>
      <c r="AB3" s="376"/>
      <c r="AC3" s="376"/>
      <c r="AD3" s="376"/>
      <c r="AE3" s="376"/>
      <c r="AF3" s="376"/>
      <c r="AG3" s="376"/>
      <c r="AH3" s="376"/>
      <c r="AI3" s="376"/>
      <c r="AJ3" s="376"/>
      <c r="AK3" s="192" t="str">
        <f ca="1">IFERROR(IF(INDIRECT("A" &amp; CHAR(COLUMN()+38)&amp;PREGUNTA_ACTUAL-(N_I_OM)+N_I_Tabla)="","",INDIRECT("A" &amp; CHAR(COLUMN()+38)&amp;PREGUNTA_ACTUAL-(N_I_OM)+N_I_Tabla)),"")</f>
        <v/>
      </c>
    </row>
    <row r="4" spans="1:37" s="192" customFormat="1" ht="12" hidden="1" thickTop="1" x14ac:dyDescent="0.5">
      <c r="A4" s="29">
        <v>101</v>
      </c>
      <c r="B4" s="191">
        <v>6</v>
      </c>
      <c r="C4" s="377"/>
      <c r="D4" s="285"/>
      <c r="E4" s="285"/>
      <c r="F4" s="34"/>
      <c r="G4" s="185"/>
      <c r="H4" s="45"/>
      <c r="I4" s="46"/>
      <c r="J4" s="47"/>
      <c r="K4" s="48"/>
      <c r="L4" s="49"/>
      <c r="M4" s="50"/>
      <c r="N4" s="35"/>
      <c r="O4" s="36"/>
      <c r="P4" s="37"/>
      <c r="Q4" s="38"/>
      <c r="R4" s="39"/>
      <c r="S4" s="40"/>
      <c r="T4" s="45"/>
      <c r="U4" s="46"/>
      <c r="V4" s="47"/>
      <c r="W4" s="48"/>
      <c r="X4" s="49"/>
      <c r="Y4" s="50"/>
      <c r="Z4" s="40"/>
      <c r="AA4" s="40"/>
      <c r="AB4" s="40"/>
      <c r="AC4" s="40"/>
      <c r="AD4" s="40"/>
      <c r="AE4" s="40"/>
      <c r="AF4" s="41"/>
      <c r="AG4" s="42"/>
      <c r="AH4" s="43"/>
      <c r="AI4" s="44"/>
      <c r="AJ4" s="37"/>
    </row>
    <row r="5" spans="1:37" ht="9.9499999999999993" customHeight="1" thickTop="1" thickBot="1" x14ac:dyDescent="0.55000000000000004">
      <c r="A5" s="328" t="s">
        <v>1162</v>
      </c>
      <c r="B5" s="328" t="s">
        <v>1163</v>
      </c>
      <c r="C5" s="328" t="s">
        <v>1164</v>
      </c>
      <c r="D5" s="328" t="s">
        <v>1165</v>
      </c>
      <c r="E5" s="328" t="s">
        <v>1269</v>
      </c>
      <c r="F5" s="329" t="s">
        <v>1268</v>
      </c>
      <c r="G5" s="330" t="s">
        <v>38</v>
      </c>
      <c r="H5" s="330" t="s">
        <v>1091</v>
      </c>
      <c r="I5" s="330" t="s">
        <v>1092</v>
      </c>
      <c r="J5" s="330" t="s">
        <v>1093</v>
      </c>
      <c r="K5" s="330" t="s">
        <v>1094</v>
      </c>
      <c r="L5" s="330" t="s">
        <v>1095</v>
      </c>
      <c r="M5" s="330" t="s">
        <v>1096</v>
      </c>
      <c r="N5" s="329" t="s">
        <v>1150</v>
      </c>
      <c r="O5" s="329" t="s">
        <v>1151</v>
      </c>
      <c r="P5" s="329" t="s">
        <v>1152</v>
      </c>
      <c r="Q5" s="329" t="s">
        <v>1153</v>
      </c>
      <c r="R5" s="329" t="s">
        <v>1154</v>
      </c>
      <c r="S5" s="329" t="s">
        <v>1155</v>
      </c>
      <c r="T5" s="331" t="s">
        <v>1097</v>
      </c>
      <c r="U5" s="331" t="s">
        <v>1098</v>
      </c>
      <c r="V5" s="331" t="s">
        <v>1099</v>
      </c>
      <c r="W5" s="331" t="s">
        <v>1100</v>
      </c>
      <c r="X5" s="331" t="s">
        <v>1101</v>
      </c>
      <c r="Y5" s="331" t="s">
        <v>1102</v>
      </c>
      <c r="Z5" s="329" t="s">
        <v>1156</v>
      </c>
      <c r="AA5" s="329" t="s">
        <v>1157</v>
      </c>
      <c r="AB5" s="329" t="s">
        <v>1158</v>
      </c>
      <c r="AC5" s="329" t="s">
        <v>1159</v>
      </c>
      <c r="AD5" s="329" t="s">
        <v>1160</v>
      </c>
      <c r="AE5" s="329" t="s">
        <v>1161</v>
      </c>
      <c r="AF5" s="329" t="s">
        <v>1111</v>
      </c>
      <c r="AG5" s="329" t="s">
        <v>1112</v>
      </c>
      <c r="AH5" s="329" t="s">
        <v>1113</v>
      </c>
      <c r="AI5" s="329" t="s">
        <v>1114</v>
      </c>
      <c r="AJ5" s="329" t="s">
        <v>924</v>
      </c>
    </row>
    <row r="6" spans="1:37" ht="14.7" thickTop="1" x14ac:dyDescent="0.5">
      <c r="A6" s="384" t="str">
        <f>IFERROR(IF(Tabla_OM[[#This Row],[ ]]="","",PREF_PREGUNTA&amp;IF(PREF_PREGUNTA="",""," - ")&amp;
IF(n_preg_ON_OM=TRUE,IF((N_I_OM+ROW()-N_I_Tabla)&gt;99,
IF((N_I_OM+ROW()-N_I_Tabla)&lt;100,"0",""),"")&amp;
IF((N_I_OM+ROW()-N_I_Tabla)&lt;10,"0","")&amp;(N_I_OM+ROW()-N_I_Tabla),""))&amp;
IF(Tabla_OM[[#This Row],[Descripcion]]&lt;&gt;""," "&amp;Tabla_OM[[#This Row],[Descripcion]],""),"")</f>
        <v/>
      </c>
      <c r="B6" s="80" t="str">
        <f>IF(COUNTIF(Tabla_OM[[#This Row],[Puntos 1]:[Puntos 6]],"&gt;0")=0,"",COUNTIF(Tabla_OM[[#This Row],[Puntos 1]:[Puntos 6]],"&gt;0"))</f>
        <v/>
      </c>
      <c r="C6" s="80" t="str">
        <f>IFERROR(MAX(COUNTA(Tabla_OM[[#This Row],[Respuesta 1]:[Respuesta 6]])-Tabla_OM[[#This Row],[NRC]],0),"")</f>
        <v/>
      </c>
      <c r="D6" s="80" t="str">
        <f>IF(SUMIF(Tabla_OM[[#This Row],[Puntos 1]:[Puntos 6]],"&gt;0")=0,"",SUMIF(Tabla_OM[[#This Row],[Puntos 1]:[Puntos 6]],"&gt;0"))</f>
        <v/>
      </c>
      <c r="E6" s="80" t="str">
        <f>IF(SUMIF(Tabla_OM[[#This Row],[Puntos 1]:[Puntos 6]],"&lt;0")=0,"",SUMIF(Tabla_OM[[#This Row],[Puntos 1]:[Puntos 6]],"&lt;0"))</f>
        <v/>
      </c>
      <c r="F6" s="34"/>
      <c r="G6" s="565"/>
      <c r="H6" s="588"/>
      <c r="I6" s="46"/>
      <c r="J6" s="47"/>
      <c r="K6" s="49"/>
      <c r="L6" s="49"/>
      <c r="M6" s="50"/>
      <c r="N6" s="35"/>
      <c r="O6" s="36"/>
      <c r="P6" s="37"/>
      <c r="Q6" s="38"/>
      <c r="R6" s="39"/>
      <c r="S6" s="40"/>
      <c r="T6" s="40"/>
      <c r="U6" s="40"/>
      <c r="V6" s="40"/>
      <c r="W6" s="40"/>
      <c r="X6" s="40"/>
      <c r="Y6" s="40"/>
      <c r="Z6" s="40"/>
      <c r="AA6" s="40"/>
      <c r="AB6" s="40"/>
      <c r="AC6" s="40"/>
      <c r="AD6" s="40"/>
      <c r="AE6" s="40"/>
      <c r="AF6" s="515"/>
      <c r="AG6" s="511"/>
      <c r="AH6" s="512"/>
      <c r="AI6" s="513"/>
      <c r="AJ6" s="514"/>
    </row>
  </sheetData>
  <sheetProtection algorithmName="SHA-512" hashValue="0WiADz0uUgoUuHYCTl7ZijV5wRbJjLnvQzouiRsDU15NMDpf5o11UTQcWsXtefPY4pR81/3T06FFrcZZrxnH1Q==" saltValue="+Vv4I+H8b0mg5EDYFhD2RA==" spinCount="100000" sheet="1" objects="1" scenarios="1" selectLockedCells="1" autoFilter="0"/>
  <conditionalFormatting sqref="Z4:AE4 F4:S4 F2:AJ2 F6:AJ6">
    <cfRule type="cellIs" dxfId="462" priority="1392" operator="equal">
      <formula>""</formula>
    </cfRule>
    <cfRule type="cellIs" dxfId="461" priority="1393" operator="equal">
      <formula>0</formula>
    </cfRule>
  </conditionalFormatting>
  <conditionalFormatting sqref="AF4:AI4">
    <cfRule type="cellIs" dxfId="460" priority="1302" operator="equal">
      <formula>""</formula>
    </cfRule>
    <cfRule type="cellIs" dxfId="459" priority="1303" operator="equal">
      <formula>0</formula>
    </cfRule>
  </conditionalFormatting>
  <conditionalFormatting sqref="T4:Y4">
    <cfRule type="cellIs" dxfId="458" priority="682" operator="equal">
      <formula>""</formula>
    </cfRule>
    <cfRule type="cellIs" dxfId="457" priority="683" operator="equal">
      <formula>0</formula>
    </cfRule>
  </conditionalFormatting>
  <conditionalFormatting sqref="AJ4">
    <cfRule type="cellIs" dxfId="456" priority="508" operator="equal">
      <formula>""</formula>
    </cfRule>
    <cfRule type="cellIs" dxfId="455" priority="509" operator="equal">
      <formula>0</formula>
    </cfRule>
  </conditionalFormatting>
  <conditionalFormatting sqref="A2">
    <cfRule type="cellIs" dxfId="454" priority="18" operator="equal">
      <formula>""</formula>
    </cfRule>
    <cfRule type="cellIs" dxfId="453" priority="19" operator="equal">
      <formula>0</formula>
    </cfRule>
  </conditionalFormatting>
  <conditionalFormatting sqref="F5:AJ5">
    <cfRule type="cellIs" dxfId="452" priority="14" operator="equal">
      <formula>""</formula>
    </cfRule>
    <cfRule type="cellIs" dxfId="451" priority="15" operator="equal">
      <formula>0</formula>
    </cfRule>
  </conditionalFormatting>
  <conditionalFormatting sqref="G6">
    <cfRule type="duplicateValues" dxfId="450" priority="18579"/>
  </conditionalFormatting>
  <dataValidations disablePrompts="1" count="1">
    <dataValidation allowBlank="1" showInputMessage="1" showErrorMessage="1" errorTitle="Error" error="Debes introducir un número válido. _x000a_Rellena primero las respuestas._x000a__x000a_Pulsa ESC para continuar." sqref="B6" xr:uid="{00000000-0002-0000-0400-000000000000}"/>
  </dataValidations>
  <pageMargins left="0.70866141732283472" right="0.70866141732283472" top="0.74803149606299213" bottom="0.74803149606299213" header="0.31496062992125984" footer="0.31496062992125984"/>
  <pageSetup paperSize="9" scale="35" fitToHeight="47" orientation="landscape"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_12">
    <tabColor rgb="FF005877"/>
    <pageSetUpPr fitToPage="1"/>
  </sheetPr>
  <dimension ref="A1:AZ413"/>
  <sheetViews>
    <sheetView showGridLines="0" showRowColHeaders="0" zoomScale="129" zoomScaleNormal="129" workbookViewId="0">
      <pane xSplit="28" ySplit="37" topLeftCell="AC38" activePane="bottomRight" state="frozen"/>
      <selection activeCell="K7" sqref="K7:O7"/>
      <selection pane="topRight" activeCell="K7" sqref="K7:O7"/>
      <selection pane="bottomLeft" activeCell="K7" sqref="K7:O7"/>
      <selection pane="bottomRight" activeCell="H9" sqref="H9:M9"/>
    </sheetView>
  </sheetViews>
  <sheetFormatPr baseColWidth="10" defaultColWidth="0" defaultRowHeight="14.35" zeroHeight="1" x14ac:dyDescent="0.5"/>
  <cols>
    <col min="1" max="2" width="2.64453125" customWidth="1"/>
    <col min="3" max="23" width="5.64453125" customWidth="1"/>
    <col min="24" max="24" width="2.64453125" customWidth="1"/>
    <col min="25" max="25" width="10.64453125" hidden="1" customWidth="1"/>
    <col min="26" max="26" width="2.64453125" hidden="1" customWidth="1"/>
    <col min="27" max="27" width="11.41015625" hidden="1" customWidth="1"/>
    <col min="28" max="28" width="2.64453125" customWidth="1"/>
    <col min="29" max="29" width="1.64453125" customWidth="1"/>
    <col min="30" max="52" width="10.64453125" hidden="1" customWidth="1"/>
    <col min="53" max="16384" width="11.41015625" hidden="1"/>
  </cols>
  <sheetData>
    <row r="1" spans="1:29" ht="2.25" customHeight="1" thickTop="1" x14ac:dyDescent="0.5">
      <c r="A1" t="s">
        <v>3847</v>
      </c>
      <c r="B1" s="717" t="s">
        <v>4169</v>
      </c>
      <c r="C1" s="718"/>
      <c r="D1" s="718"/>
      <c r="E1" s="718"/>
      <c r="F1" s="718"/>
      <c r="G1" s="718"/>
      <c r="H1" s="718"/>
      <c r="I1" s="718"/>
      <c r="J1" s="718"/>
      <c r="K1" s="718"/>
      <c r="L1" s="52"/>
      <c r="M1" s="52"/>
      <c r="N1" s="52"/>
      <c r="O1" s="52"/>
      <c r="P1" s="52"/>
      <c r="Q1" s="52"/>
      <c r="R1" s="52"/>
      <c r="S1" s="52"/>
      <c r="T1" s="52"/>
      <c r="U1" s="52"/>
      <c r="V1" s="52"/>
      <c r="W1" s="52"/>
      <c r="X1" s="53"/>
      <c r="Y1" s="1"/>
      <c r="Z1" s="1"/>
      <c r="AA1">
        <v>0</v>
      </c>
      <c r="AB1">
        <v>0</v>
      </c>
      <c r="AC1">
        <v>29</v>
      </c>
    </row>
    <row r="2" spans="1:29" ht="30" customHeight="1" x14ac:dyDescent="0.5">
      <c r="A2" s="457" t="s">
        <v>319</v>
      </c>
      <c r="B2" s="719"/>
      <c r="C2" s="720"/>
      <c r="D2" s="720"/>
      <c r="E2" s="720"/>
      <c r="F2" s="720"/>
      <c r="G2" s="720"/>
      <c r="H2" s="720"/>
      <c r="I2" s="720"/>
      <c r="J2" s="720"/>
      <c r="K2" s="720"/>
      <c r="L2" s="724" t="s">
        <v>320</v>
      </c>
      <c r="M2" s="711"/>
      <c r="N2" s="752" t="s">
        <v>321</v>
      </c>
      <c r="O2" s="753"/>
      <c r="P2" s="754" t="s">
        <v>322</v>
      </c>
      <c r="Q2" s="753"/>
      <c r="R2" s="754" t="s">
        <v>323</v>
      </c>
      <c r="S2" s="753"/>
      <c r="T2" s="754" t="s">
        <v>324</v>
      </c>
      <c r="U2" s="753"/>
      <c r="V2" s="754" t="s">
        <v>3302</v>
      </c>
      <c r="W2" s="755"/>
      <c r="X2" s="69" t="s">
        <v>44</v>
      </c>
      <c r="Y2" s="118" t="s">
        <v>916</v>
      </c>
      <c r="Z2" s="430" t="s">
        <v>3847</v>
      </c>
      <c r="AB2" s="343">
        <v>28</v>
      </c>
    </row>
    <row r="3" spans="1:29" ht="2.25" customHeight="1" x14ac:dyDescent="0.5">
      <c r="A3" s="224"/>
      <c r="B3" s="719"/>
      <c r="C3" s="720"/>
      <c r="D3" s="720"/>
      <c r="E3" s="720"/>
      <c r="F3" s="720"/>
      <c r="G3" s="720"/>
      <c r="H3" s="720"/>
      <c r="I3" s="720"/>
      <c r="J3" s="720"/>
      <c r="K3" s="720"/>
      <c r="L3" s="56"/>
      <c r="M3" s="57"/>
      <c r="N3" s="58"/>
      <c r="O3" s="59"/>
      <c r="P3" s="58"/>
      <c r="Q3" s="59"/>
      <c r="R3" s="58"/>
      <c r="S3" s="59"/>
      <c r="T3" s="58"/>
      <c r="U3" s="59"/>
      <c r="V3" s="58"/>
      <c r="W3" s="59"/>
      <c r="X3" s="60"/>
      <c r="Y3" s="1"/>
      <c r="Z3" s="1"/>
    </row>
    <row r="4" spans="1:29" ht="6" customHeight="1" x14ac:dyDescent="0.5">
      <c r="A4" s="224"/>
      <c r="B4" s="25"/>
      <c r="C4" s="458"/>
      <c r="D4" s="458"/>
      <c r="E4" s="458"/>
      <c r="F4" s="458"/>
      <c r="G4" s="458"/>
      <c r="H4" s="459"/>
      <c r="I4" s="460"/>
      <c r="J4" s="460"/>
      <c r="K4" s="460"/>
      <c r="L4" s="460"/>
      <c r="M4" s="698"/>
      <c r="N4" s="460"/>
      <c r="O4" s="460"/>
      <c r="P4" s="460"/>
      <c r="Q4" s="460"/>
      <c r="R4" s="460"/>
      <c r="S4" s="460"/>
      <c r="T4" s="459"/>
      <c r="U4" s="459"/>
      <c r="V4" s="459"/>
      <c r="W4" s="459"/>
      <c r="X4" s="26"/>
      <c r="Y4" s="62"/>
      <c r="Z4" s="1"/>
    </row>
    <row r="5" spans="1:29" ht="19.95" customHeight="1" x14ac:dyDescent="0.5">
      <c r="A5" s="435" t="s">
        <v>35</v>
      </c>
      <c r="B5" s="695" t="s">
        <v>182</v>
      </c>
      <c r="C5" s="696"/>
      <c r="D5" s="696"/>
      <c r="E5" s="696"/>
      <c r="F5" s="696"/>
      <c r="G5" s="696"/>
      <c r="H5" s="461">
        <v>201</v>
      </c>
      <c r="I5" s="647" t="s">
        <v>384</v>
      </c>
      <c r="J5" s="647"/>
      <c r="K5" s="647"/>
      <c r="L5" s="462">
        <v>200</v>
      </c>
      <c r="M5" s="698"/>
      <c r="N5" s="704" t="s">
        <v>3996</v>
      </c>
      <c r="O5" s="680"/>
      <c r="P5" s="680"/>
      <c r="Q5" s="705"/>
      <c r="R5" s="680" t="s">
        <v>3989</v>
      </c>
      <c r="S5" s="680"/>
      <c r="T5" s="680"/>
      <c r="U5" s="680"/>
      <c r="V5" s="680"/>
      <c r="W5" s="680"/>
      <c r="X5" s="23"/>
      <c r="Y5" s="338"/>
      <c r="Z5" s="339">
        <v>1</v>
      </c>
      <c r="AA5" s="338"/>
      <c r="AB5" s="430">
        <v>17</v>
      </c>
    </row>
    <row r="6" spans="1:29" ht="6" customHeight="1" thickBot="1" x14ac:dyDescent="0.55000000000000004">
      <c r="A6" s="111"/>
      <c r="B6" s="20"/>
      <c r="C6" s="463"/>
      <c r="D6" s="463"/>
      <c r="E6" s="463"/>
      <c r="F6" s="463"/>
      <c r="G6" s="463"/>
      <c r="H6" s="464"/>
      <c r="I6" s="465"/>
      <c r="J6" s="465"/>
      <c r="K6" s="465"/>
      <c r="L6" s="465"/>
      <c r="M6" s="698"/>
      <c r="N6" s="465"/>
      <c r="O6" s="464"/>
      <c r="P6" s="465"/>
      <c r="Q6" s="466"/>
      <c r="R6" s="465"/>
      <c r="S6" s="19"/>
      <c r="T6" s="465"/>
      <c r="U6" s="445"/>
      <c r="V6" s="19"/>
      <c r="W6" s="19"/>
      <c r="X6" s="21"/>
      <c r="Y6" s="224"/>
      <c r="Z6" s="1"/>
      <c r="AA6" s="224"/>
      <c r="AB6" s="65"/>
    </row>
    <row r="7" spans="1:29" ht="19.95" customHeight="1" thickTop="1" thickBot="1" x14ac:dyDescent="0.55000000000000004">
      <c r="A7" s="436" t="s">
        <v>33</v>
      </c>
      <c r="B7" s="695" t="s">
        <v>22</v>
      </c>
      <c r="C7" s="696"/>
      <c r="D7" s="696"/>
      <c r="E7" s="696"/>
      <c r="F7" s="696"/>
      <c r="G7" s="696"/>
      <c r="H7" s="716" t="s">
        <v>1162</v>
      </c>
      <c r="I7" s="716"/>
      <c r="J7" s="716"/>
      <c r="K7" s="716"/>
      <c r="L7" s="716"/>
      <c r="M7" s="716"/>
      <c r="N7" s="647" t="s">
        <v>924</v>
      </c>
      <c r="O7" s="647"/>
      <c r="P7" s="647"/>
      <c r="Q7" s="712"/>
      <c r="R7" s="713"/>
      <c r="S7" s="713"/>
      <c r="T7" s="713"/>
      <c r="U7" s="713"/>
      <c r="V7" s="713"/>
      <c r="W7" s="714"/>
      <c r="X7" s="23"/>
      <c r="Y7" s="338"/>
      <c r="Z7" s="339">
        <v>2</v>
      </c>
      <c r="AA7" s="338"/>
      <c r="AB7" s="430">
        <v>18</v>
      </c>
    </row>
    <row r="8" spans="1:29" ht="6" customHeight="1" thickTop="1" x14ac:dyDescent="0.5">
      <c r="A8" s="111"/>
      <c r="B8" s="20"/>
      <c r="C8" s="463"/>
      <c r="D8" s="463"/>
      <c r="E8" s="463"/>
      <c r="F8" s="463"/>
      <c r="G8" s="465"/>
      <c r="H8" s="465"/>
      <c r="I8" s="464"/>
      <c r="J8" s="464"/>
      <c r="K8" s="464"/>
      <c r="L8" s="464"/>
      <c r="M8" s="465"/>
      <c r="N8" s="465"/>
      <c r="O8" s="19"/>
      <c r="P8" s="467"/>
      <c r="Q8" s="19"/>
      <c r="R8" s="19"/>
      <c r="S8" s="19"/>
      <c r="T8" s="19"/>
      <c r="U8" s="19"/>
      <c r="V8" s="19"/>
      <c r="W8" s="19"/>
      <c r="X8" s="21"/>
      <c r="Y8" s="27"/>
      <c r="Z8" s="1"/>
      <c r="AA8" s="27"/>
      <c r="AB8" s="65"/>
    </row>
    <row r="9" spans="1:29" ht="19.95" customHeight="1" x14ac:dyDescent="0.5">
      <c r="A9" s="435" t="s">
        <v>34</v>
      </c>
      <c r="B9" s="648" t="s">
        <v>175</v>
      </c>
      <c r="C9" s="647"/>
      <c r="D9" s="647"/>
      <c r="E9" s="647"/>
      <c r="F9" s="647"/>
      <c r="G9" s="647"/>
      <c r="H9" s="715"/>
      <c r="I9" s="715"/>
      <c r="J9" s="715"/>
      <c r="K9" s="715"/>
      <c r="L9" s="715"/>
      <c r="M9" s="715"/>
      <c r="N9" s="647" t="s">
        <v>958</v>
      </c>
      <c r="O9" s="647"/>
      <c r="P9" s="647"/>
      <c r="Q9" s="127" t="s">
        <v>6</v>
      </c>
      <c r="R9" s="746" t="s">
        <v>3149</v>
      </c>
      <c r="S9" s="747"/>
      <c r="T9" s="747"/>
      <c r="U9" s="748"/>
      <c r="V9" s="748"/>
      <c r="W9" s="468"/>
      <c r="X9" s="23"/>
      <c r="Y9" s="338"/>
      <c r="Z9" s="339">
        <v>3</v>
      </c>
      <c r="AA9" s="338"/>
      <c r="AB9" s="430">
        <v>19</v>
      </c>
    </row>
    <row r="10" spans="1:29" ht="6" customHeight="1" thickBot="1" x14ac:dyDescent="0.55000000000000004">
      <c r="A10" s="111"/>
      <c r="B10" s="20"/>
      <c r="C10" s="463"/>
      <c r="D10" s="463"/>
      <c r="E10" s="463"/>
      <c r="F10" s="463"/>
      <c r="G10" s="464"/>
      <c r="H10" s="464"/>
      <c r="I10" s="465"/>
      <c r="J10" s="465"/>
      <c r="K10" s="465"/>
      <c r="L10" s="465"/>
      <c r="M10" s="465"/>
      <c r="N10" s="465"/>
      <c r="O10" s="465"/>
      <c r="P10" s="465"/>
      <c r="Q10" s="465"/>
      <c r="R10" s="465"/>
      <c r="S10" s="465"/>
      <c r="T10" s="464"/>
      <c r="U10" s="464"/>
      <c r="V10" s="464"/>
      <c r="W10" s="464"/>
      <c r="X10" s="21"/>
      <c r="Y10" s="27"/>
      <c r="Z10" s="1"/>
      <c r="AA10" s="27"/>
      <c r="AB10" s="65"/>
    </row>
    <row r="11" spans="1:29" ht="19.95" customHeight="1" thickTop="1" x14ac:dyDescent="0.5">
      <c r="A11" s="557" t="s">
        <v>69</v>
      </c>
      <c r="B11" s="648" t="s">
        <v>161</v>
      </c>
      <c r="C11" s="647"/>
      <c r="D11" s="647"/>
      <c r="E11" s="647"/>
      <c r="F11" s="647"/>
      <c r="G11" s="679"/>
      <c r="H11" s="756"/>
      <c r="I11" s="757"/>
      <c r="J11" s="757"/>
      <c r="K11" s="757"/>
      <c r="L11" s="757"/>
      <c r="M11" s="757"/>
      <c r="N11" s="757"/>
      <c r="O11" s="757"/>
      <c r="P11" s="757"/>
      <c r="Q11" s="757"/>
      <c r="R11" s="757"/>
      <c r="S11" s="757"/>
      <c r="T11" s="757"/>
      <c r="U11" s="757"/>
      <c r="V11" s="757"/>
      <c r="W11" s="758"/>
      <c r="X11" s="23"/>
      <c r="Y11" s="338"/>
      <c r="Z11" s="339">
        <v>4</v>
      </c>
      <c r="AA11" s="338"/>
      <c r="AB11" s="430">
        <v>20</v>
      </c>
    </row>
    <row r="12" spans="1:29" ht="6" customHeight="1" x14ac:dyDescent="0.5">
      <c r="A12" s="111"/>
      <c r="B12" s="701"/>
      <c r="C12" s="702"/>
      <c r="D12" s="458"/>
      <c r="E12" s="458"/>
      <c r="F12" s="458"/>
      <c r="G12" s="459"/>
      <c r="H12" s="759"/>
      <c r="I12" s="760"/>
      <c r="J12" s="760"/>
      <c r="K12" s="760"/>
      <c r="L12" s="760"/>
      <c r="M12" s="760"/>
      <c r="N12" s="760"/>
      <c r="O12" s="760"/>
      <c r="P12" s="760"/>
      <c r="Q12" s="760"/>
      <c r="R12" s="760"/>
      <c r="S12" s="760"/>
      <c r="T12" s="760"/>
      <c r="U12" s="760"/>
      <c r="V12" s="760"/>
      <c r="W12" s="761"/>
      <c r="X12" s="21"/>
      <c r="Y12" s="27"/>
      <c r="Z12" s="1"/>
      <c r="AA12" s="27"/>
      <c r="AB12" s="65"/>
    </row>
    <row r="13" spans="1:29" ht="19.95" customHeight="1" x14ac:dyDescent="0.5">
      <c r="A13" s="435" t="s">
        <v>32</v>
      </c>
      <c r="B13" s="701"/>
      <c r="C13" s="702"/>
      <c r="D13" s="722" t="s">
        <v>3868</v>
      </c>
      <c r="E13" s="722"/>
      <c r="F13" s="722"/>
      <c r="G13" s="722"/>
      <c r="H13" s="759"/>
      <c r="I13" s="760"/>
      <c r="J13" s="760"/>
      <c r="K13" s="760"/>
      <c r="L13" s="760"/>
      <c r="M13" s="760"/>
      <c r="N13" s="760"/>
      <c r="O13" s="760"/>
      <c r="P13" s="760"/>
      <c r="Q13" s="760"/>
      <c r="R13" s="760"/>
      <c r="S13" s="760"/>
      <c r="T13" s="760"/>
      <c r="U13" s="760"/>
      <c r="V13" s="760"/>
      <c r="W13" s="761"/>
      <c r="X13" s="23"/>
      <c r="Y13" s="338"/>
      <c r="Z13" s="339">
        <v>5</v>
      </c>
      <c r="AA13" s="338"/>
      <c r="AB13" s="430">
        <v>21</v>
      </c>
    </row>
    <row r="14" spans="1:29" ht="6" customHeight="1" x14ac:dyDescent="0.5">
      <c r="A14" s="111"/>
      <c r="B14" s="701"/>
      <c r="C14" s="702"/>
      <c r="D14" s="458"/>
      <c r="E14" s="458"/>
      <c r="F14" s="458"/>
      <c r="G14" s="698"/>
      <c r="H14" s="759"/>
      <c r="I14" s="760"/>
      <c r="J14" s="760"/>
      <c r="K14" s="760"/>
      <c r="L14" s="760"/>
      <c r="M14" s="760"/>
      <c r="N14" s="760"/>
      <c r="O14" s="760"/>
      <c r="P14" s="760"/>
      <c r="Q14" s="760"/>
      <c r="R14" s="760"/>
      <c r="S14" s="760"/>
      <c r="T14" s="760"/>
      <c r="U14" s="760"/>
      <c r="V14" s="760"/>
      <c r="W14" s="761"/>
      <c r="X14" s="21"/>
      <c r="Y14" s="27"/>
      <c r="Z14" s="1"/>
      <c r="AA14" s="27"/>
      <c r="AB14" s="65"/>
    </row>
    <row r="15" spans="1:29" ht="19.95" customHeight="1" thickBot="1" x14ac:dyDescent="0.55000000000000004">
      <c r="A15" s="435" t="s">
        <v>76</v>
      </c>
      <c r="B15" s="699"/>
      <c r="C15" s="700"/>
      <c r="D15" s="700"/>
      <c r="E15" s="700"/>
      <c r="F15" s="700"/>
      <c r="G15" s="698"/>
      <c r="H15" s="762"/>
      <c r="I15" s="763"/>
      <c r="J15" s="763"/>
      <c r="K15" s="763"/>
      <c r="L15" s="763"/>
      <c r="M15" s="763"/>
      <c r="N15" s="763"/>
      <c r="O15" s="763"/>
      <c r="P15" s="763"/>
      <c r="Q15" s="763"/>
      <c r="R15" s="763"/>
      <c r="S15" s="763"/>
      <c r="T15" s="763"/>
      <c r="U15" s="763"/>
      <c r="V15" s="763"/>
      <c r="W15" s="764"/>
      <c r="X15" s="23"/>
      <c r="Y15" s="338"/>
      <c r="Z15" s="339">
        <v>6</v>
      </c>
      <c r="AA15" s="338"/>
      <c r="AB15" s="430">
        <v>22</v>
      </c>
    </row>
    <row r="16" spans="1:29" ht="6" customHeight="1" thickTop="1" thickBot="1" x14ac:dyDescent="0.55000000000000004">
      <c r="A16" s="111"/>
      <c r="B16" s="20"/>
      <c r="C16" s="463"/>
      <c r="D16" s="458"/>
      <c r="E16" s="458"/>
      <c r="F16" s="458"/>
      <c r="G16" s="698"/>
      <c r="H16" s="464"/>
      <c r="I16" s="465"/>
      <c r="J16" s="465"/>
      <c r="K16" s="465"/>
      <c r="L16" s="465"/>
      <c r="M16" s="465"/>
      <c r="N16" s="465"/>
      <c r="O16" s="465"/>
      <c r="P16" s="465"/>
      <c r="Q16" s="465"/>
      <c r="R16" s="465"/>
      <c r="S16" s="465"/>
      <c r="T16" s="464"/>
      <c r="U16" s="464"/>
      <c r="V16" s="464"/>
      <c r="W16" s="464"/>
      <c r="X16" s="21"/>
      <c r="Y16" s="27"/>
      <c r="Z16" s="1"/>
      <c r="AA16" s="27"/>
      <c r="AB16" s="65"/>
    </row>
    <row r="17" spans="1:28" ht="19.95" customHeight="1" thickTop="1" thickBot="1" x14ac:dyDescent="0.55000000000000004">
      <c r="A17" s="435" t="s">
        <v>77</v>
      </c>
      <c r="B17" s="126">
        <v>1</v>
      </c>
      <c r="C17" s="658" t="s">
        <v>3990</v>
      </c>
      <c r="D17" s="658"/>
      <c r="E17" s="658"/>
      <c r="F17" s="658"/>
      <c r="G17" s="703"/>
      <c r="H17" s="726"/>
      <c r="I17" s="727"/>
      <c r="J17" s="727"/>
      <c r="K17" s="727"/>
      <c r="L17" s="727"/>
      <c r="M17" s="727"/>
      <c r="N17" s="727"/>
      <c r="O17" s="728"/>
      <c r="P17" s="440" t="s">
        <v>610</v>
      </c>
      <c r="Q17" s="468"/>
      <c r="R17" s="647" t="s">
        <v>345</v>
      </c>
      <c r="S17" s="679"/>
      <c r="T17" s="749"/>
      <c r="U17" s="750"/>
      <c r="V17" s="750"/>
      <c r="W17" s="751"/>
      <c r="X17" s="81"/>
      <c r="Y17" s="338"/>
      <c r="Z17" s="339">
        <v>7</v>
      </c>
      <c r="AA17" s="338"/>
      <c r="AB17" s="430">
        <v>23</v>
      </c>
    </row>
    <row r="18" spans="1:28" ht="6" customHeight="1" thickTop="1" thickBot="1" x14ac:dyDescent="0.55000000000000004">
      <c r="A18" s="111"/>
      <c r="B18" s="126"/>
      <c r="C18" s="463"/>
      <c r="D18" s="463"/>
      <c r="E18" s="458"/>
      <c r="F18" s="458"/>
      <c r="G18" s="469"/>
      <c r="H18" s="464"/>
      <c r="I18" s="465"/>
      <c r="J18" s="465"/>
      <c r="K18" s="465"/>
      <c r="L18" s="465"/>
      <c r="M18" s="465"/>
      <c r="N18" s="465"/>
      <c r="O18" s="465"/>
      <c r="P18" s="465"/>
      <c r="Q18" s="465"/>
      <c r="R18" s="465"/>
      <c r="S18" s="465"/>
      <c r="T18" s="464"/>
      <c r="U18" s="464"/>
      <c r="V18" s="464"/>
      <c r="W18" s="464"/>
      <c r="X18" s="21"/>
      <c r="Y18" s="27"/>
      <c r="Z18" s="1"/>
      <c r="AA18" s="27"/>
      <c r="AB18" s="65"/>
    </row>
    <row r="19" spans="1:28" ht="19.95" customHeight="1" thickTop="1" thickBot="1" x14ac:dyDescent="0.55000000000000004">
      <c r="A19" s="435" t="s">
        <v>594</v>
      </c>
      <c r="B19" s="126">
        <v>2</v>
      </c>
      <c r="C19" s="658" t="s">
        <v>3991</v>
      </c>
      <c r="D19" s="697"/>
      <c r="E19" s="697"/>
      <c r="F19" s="697"/>
      <c r="G19" s="709"/>
      <c r="H19" s="768"/>
      <c r="I19" s="769"/>
      <c r="J19" s="769"/>
      <c r="K19" s="769"/>
      <c r="L19" s="769"/>
      <c r="M19" s="769"/>
      <c r="N19" s="769"/>
      <c r="O19" s="770"/>
      <c r="P19" s="440" t="s">
        <v>610</v>
      </c>
      <c r="Q19" s="468"/>
      <c r="R19" s="647" t="s">
        <v>345</v>
      </c>
      <c r="S19" s="709"/>
      <c r="T19" s="749"/>
      <c r="U19" s="750"/>
      <c r="V19" s="750"/>
      <c r="W19" s="751"/>
      <c r="X19" s="81"/>
      <c r="Y19" s="338"/>
      <c r="Z19" s="339">
        <v>8</v>
      </c>
      <c r="AA19" s="338"/>
      <c r="AB19" s="430">
        <v>24</v>
      </c>
    </row>
    <row r="20" spans="1:28" ht="6" customHeight="1" thickTop="1" thickBot="1" x14ac:dyDescent="0.55000000000000004">
      <c r="A20" s="111"/>
      <c r="B20" s="126"/>
      <c r="C20" s="463"/>
      <c r="D20" s="463"/>
      <c r="E20" s="463"/>
      <c r="F20" s="463"/>
      <c r="G20" s="463"/>
      <c r="H20" s="464"/>
      <c r="I20" s="465"/>
      <c r="J20" s="465"/>
      <c r="K20" s="465"/>
      <c r="L20" s="465"/>
      <c r="M20" s="465"/>
      <c r="N20" s="465"/>
      <c r="O20" s="465"/>
      <c r="P20" s="465"/>
      <c r="Q20" s="465"/>
      <c r="R20" s="465"/>
      <c r="S20" s="465"/>
      <c r="T20" s="464"/>
      <c r="U20" s="464"/>
      <c r="V20" s="464"/>
      <c r="W20" s="464"/>
      <c r="X20" s="21"/>
      <c r="Y20" s="27"/>
      <c r="Z20" s="1"/>
      <c r="AA20" s="27"/>
      <c r="AB20" s="65"/>
    </row>
    <row r="21" spans="1:28" ht="19.95" customHeight="1" thickTop="1" thickBot="1" x14ac:dyDescent="0.55000000000000004">
      <c r="A21" s="435" t="s">
        <v>595</v>
      </c>
      <c r="B21" s="126">
        <v>3</v>
      </c>
      <c r="C21" s="658" t="s">
        <v>3992</v>
      </c>
      <c r="D21" s="697"/>
      <c r="E21" s="697"/>
      <c r="F21" s="697"/>
      <c r="G21" s="709"/>
      <c r="H21" s="765"/>
      <c r="I21" s="766"/>
      <c r="J21" s="766"/>
      <c r="K21" s="766"/>
      <c r="L21" s="766"/>
      <c r="M21" s="766"/>
      <c r="N21" s="766"/>
      <c r="O21" s="767"/>
      <c r="P21" s="440" t="s">
        <v>610</v>
      </c>
      <c r="Q21" s="468"/>
      <c r="R21" s="647" t="s">
        <v>345</v>
      </c>
      <c r="S21" s="709"/>
      <c r="T21" s="749"/>
      <c r="U21" s="750"/>
      <c r="V21" s="750"/>
      <c r="W21" s="751"/>
      <c r="X21" s="81"/>
      <c r="Y21" s="338"/>
      <c r="Z21" s="339">
        <v>9</v>
      </c>
      <c r="AA21" s="338"/>
      <c r="AB21" s="430">
        <v>25</v>
      </c>
    </row>
    <row r="22" spans="1:28" ht="6" customHeight="1" thickTop="1" thickBot="1" x14ac:dyDescent="0.55000000000000004">
      <c r="A22" s="111"/>
      <c r="B22" s="126"/>
      <c r="C22" s="463"/>
      <c r="D22" s="463"/>
      <c r="E22" s="463"/>
      <c r="F22" s="463"/>
      <c r="G22" s="463"/>
      <c r="H22" s="464"/>
      <c r="I22" s="465"/>
      <c r="J22" s="465"/>
      <c r="K22" s="465"/>
      <c r="L22" s="465"/>
      <c r="M22" s="465"/>
      <c r="N22" s="465"/>
      <c r="O22" s="465"/>
      <c r="P22" s="465"/>
      <c r="Q22" s="465"/>
      <c r="R22" s="465"/>
      <c r="S22" s="465"/>
      <c r="T22" s="464"/>
      <c r="U22" s="464"/>
      <c r="V22" s="464"/>
      <c r="W22" s="464"/>
      <c r="X22" s="21"/>
      <c r="Y22" s="27"/>
      <c r="Z22" s="3"/>
      <c r="AA22" s="27"/>
      <c r="AB22" s="555"/>
    </row>
    <row r="23" spans="1:28" ht="19.95" customHeight="1" thickTop="1" thickBot="1" x14ac:dyDescent="0.55000000000000004">
      <c r="A23" s="435" t="s">
        <v>596</v>
      </c>
      <c r="B23" s="126">
        <v>4</v>
      </c>
      <c r="C23" s="658" t="s">
        <v>3993</v>
      </c>
      <c r="D23" s="697"/>
      <c r="E23" s="697"/>
      <c r="F23" s="697"/>
      <c r="G23" s="709"/>
      <c r="H23" s="765"/>
      <c r="I23" s="766"/>
      <c r="J23" s="766"/>
      <c r="K23" s="766"/>
      <c r="L23" s="766"/>
      <c r="M23" s="766"/>
      <c r="N23" s="766"/>
      <c r="O23" s="767"/>
      <c r="P23" s="440" t="s">
        <v>610</v>
      </c>
      <c r="Q23" s="468"/>
      <c r="R23" s="647" t="s">
        <v>345</v>
      </c>
      <c r="S23" s="709"/>
      <c r="T23" s="749"/>
      <c r="U23" s="750"/>
      <c r="V23" s="750"/>
      <c r="W23" s="751"/>
      <c r="X23" s="81"/>
      <c r="Y23" s="338"/>
      <c r="Z23" s="339">
        <v>10</v>
      </c>
      <c r="AA23" s="338"/>
      <c r="AB23" s="430">
        <v>26</v>
      </c>
    </row>
    <row r="24" spans="1:28" ht="6" customHeight="1" thickTop="1" thickBot="1" x14ac:dyDescent="0.55000000000000004">
      <c r="A24" s="111"/>
      <c r="B24" s="126"/>
      <c r="C24" s="463"/>
      <c r="D24" s="463"/>
      <c r="E24" s="463"/>
      <c r="F24" s="463"/>
      <c r="G24" s="463"/>
      <c r="H24" s="464"/>
      <c r="I24" s="465"/>
      <c r="J24" s="465"/>
      <c r="K24" s="465"/>
      <c r="L24" s="465"/>
      <c r="M24" s="465"/>
      <c r="N24" s="465"/>
      <c r="O24" s="465"/>
      <c r="P24" s="465"/>
      <c r="Q24" s="465"/>
      <c r="R24" s="465"/>
      <c r="S24" s="465"/>
      <c r="T24" s="464"/>
      <c r="U24" s="464"/>
      <c r="V24" s="464"/>
      <c r="W24" s="464"/>
      <c r="X24" s="23"/>
      <c r="Y24" s="1"/>
      <c r="Z24" s="3"/>
      <c r="AA24" s="1"/>
      <c r="AB24" s="555"/>
    </row>
    <row r="25" spans="1:28" ht="19.95" customHeight="1" thickTop="1" thickBot="1" x14ac:dyDescent="0.55000000000000004">
      <c r="A25" s="693" t="s">
        <v>3296</v>
      </c>
      <c r="B25" s="126">
        <v>5</v>
      </c>
      <c r="C25" s="658" t="s">
        <v>3994</v>
      </c>
      <c r="D25" s="697"/>
      <c r="E25" s="697"/>
      <c r="F25" s="697"/>
      <c r="G25" s="709"/>
      <c r="H25" s="765"/>
      <c r="I25" s="766"/>
      <c r="J25" s="766"/>
      <c r="K25" s="766"/>
      <c r="L25" s="766"/>
      <c r="M25" s="766"/>
      <c r="N25" s="766"/>
      <c r="O25" s="767"/>
      <c r="P25" s="440" t="s">
        <v>610</v>
      </c>
      <c r="Q25" s="468"/>
      <c r="R25" s="647" t="s">
        <v>345</v>
      </c>
      <c r="S25" s="709"/>
      <c r="T25" s="749"/>
      <c r="U25" s="750"/>
      <c r="V25" s="750"/>
      <c r="W25" s="751"/>
      <c r="X25" s="81"/>
      <c r="Y25" s="338"/>
      <c r="Z25" s="339">
        <v>11</v>
      </c>
      <c r="AA25" s="338"/>
      <c r="AB25" s="430">
        <v>27</v>
      </c>
    </row>
    <row r="26" spans="1:28" ht="6" customHeight="1" thickTop="1" thickBot="1" x14ac:dyDescent="0.55000000000000004">
      <c r="A26" s="745"/>
      <c r="B26" s="126"/>
      <c r="C26" s="463"/>
      <c r="D26" s="463"/>
      <c r="E26" s="463"/>
      <c r="F26" s="463"/>
      <c r="G26" s="470"/>
      <c r="H26" s="464"/>
      <c r="I26" s="465"/>
      <c r="J26" s="465"/>
      <c r="K26" s="465"/>
      <c r="L26" s="465"/>
      <c r="M26" s="465"/>
      <c r="N26" s="465"/>
      <c r="O26" s="465"/>
      <c r="P26" s="465"/>
      <c r="Q26" s="465"/>
      <c r="R26" s="465"/>
      <c r="S26" s="465"/>
      <c r="T26" s="464"/>
      <c r="U26" s="464"/>
      <c r="V26" s="464"/>
      <c r="W26" s="464"/>
      <c r="X26" s="23"/>
      <c r="Y26" s="27"/>
      <c r="Z26" s="3"/>
      <c r="AA26" s="27"/>
      <c r="AB26" s="555"/>
    </row>
    <row r="27" spans="1:28" ht="19.95" customHeight="1" thickTop="1" thickBot="1" x14ac:dyDescent="0.55000000000000004">
      <c r="A27" s="745"/>
      <c r="B27" s="126">
        <v>6</v>
      </c>
      <c r="C27" s="658" t="s">
        <v>3995</v>
      </c>
      <c r="D27" s="697"/>
      <c r="E27" s="697"/>
      <c r="F27" s="697"/>
      <c r="G27" s="709"/>
      <c r="H27" s="706"/>
      <c r="I27" s="707"/>
      <c r="J27" s="707"/>
      <c r="K27" s="707"/>
      <c r="L27" s="707"/>
      <c r="M27" s="707"/>
      <c r="N27" s="707"/>
      <c r="O27" s="708"/>
      <c r="P27" s="440" t="s">
        <v>610</v>
      </c>
      <c r="Q27" s="468"/>
      <c r="R27" s="647" t="s">
        <v>345</v>
      </c>
      <c r="S27" s="709"/>
      <c r="T27" s="749"/>
      <c r="U27" s="750"/>
      <c r="V27" s="750"/>
      <c r="W27" s="751"/>
      <c r="X27" s="81"/>
      <c r="Y27" s="338"/>
      <c r="Z27" s="339">
        <v>12</v>
      </c>
      <c r="AA27" s="338"/>
      <c r="AB27" s="430">
        <v>28</v>
      </c>
    </row>
    <row r="28" spans="1:28" ht="6" customHeight="1" thickTop="1" x14ac:dyDescent="0.5">
      <c r="A28" s="111"/>
      <c r="B28" s="22"/>
      <c r="C28" s="449"/>
      <c r="D28" s="449"/>
      <c r="E28" s="449"/>
      <c r="F28" s="449"/>
      <c r="G28" s="467"/>
      <c r="H28" s="464"/>
      <c r="I28" s="472"/>
      <c r="J28" s="472"/>
      <c r="K28" s="472"/>
      <c r="L28" s="472"/>
      <c r="M28" s="472"/>
      <c r="N28" s="472"/>
      <c r="O28" s="472"/>
      <c r="P28" s="465"/>
      <c r="Q28" s="465"/>
      <c r="R28" s="472"/>
      <c r="S28" s="472"/>
      <c r="T28" s="472"/>
      <c r="U28" s="472"/>
      <c r="V28" s="472"/>
      <c r="W28" s="472"/>
      <c r="X28" s="23"/>
      <c r="Y28" s="27"/>
      <c r="Z28" s="3"/>
      <c r="AA28" s="27"/>
      <c r="AB28" s="555"/>
    </row>
    <row r="29" spans="1:28" ht="19.95" customHeight="1" x14ac:dyDescent="0.5">
      <c r="A29" s="693" t="s">
        <v>45</v>
      </c>
      <c r="B29" s="22"/>
      <c r="C29" s="647" t="s">
        <v>4167</v>
      </c>
      <c r="D29" s="697"/>
      <c r="E29" s="697"/>
      <c r="F29" s="697"/>
      <c r="G29" s="697"/>
      <c r="H29" s="697"/>
      <c r="I29" s="697"/>
      <c r="J29" s="697"/>
      <c r="K29" s="697"/>
      <c r="L29" s="462">
        <v>0</v>
      </c>
      <c r="M29" s="440" t="s">
        <v>615</v>
      </c>
      <c r="N29" s="462">
        <v>0</v>
      </c>
      <c r="O29" s="647" t="s">
        <v>4168</v>
      </c>
      <c r="P29" s="697"/>
      <c r="Q29" s="697"/>
      <c r="R29" s="697"/>
      <c r="S29" s="697"/>
      <c r="T29" s="697"/>
      <c r="U29" s="462">
        <v>0</v>
      </c>
      <c r="V29" s="473" t="s">
        <v>615</v>
      </c>
      <c r="W29" s="462">
        <v>0</v>
      </c>
      <c r="X29" s="54"/>
      <c r="Y29" s="338"/>
      <c r="Z29" s="339">
        <v>13</v>
      </c>
      <c r="AA29" s="338"/>
      <c r="AB29" s="430">
        <v>29</v>
      </c>
    </row>
    <row r="30" spans="1:28" ht="6" customHeight="1" x14ac:dyDescent="0.5">
      <c r="A30" s="745"/>
      <c r="B30" s="22"/>
      <c r="C30" s="449"/>
      <c r="D30" s="449"/>
      <c r="E30" s="449"/>
      <c r="F30" s="458">
        <v>1</v>
      </c>
      <c r="G30" s="467"/>
      <c r="H30" s="466"/>
      <c r="I30" s="466"/>
      <c r="J30" s="471"/>
      <c r="K30" s="471"/>
      <c r="L30" s="471"/>
      <c r="M30" s="471"/>
      <c r="N30" s="471"/>
      <c r="O30" s="471"/>
      <c r="P30" s="471"/>
      <c r="Q30" s="471"/>
      <c r="R30" s="19"/>
      <c r="S30" s="19"/>
      <c r="T30" s="19"/>
      <c r="U30" s="19"/>
      <c r="V30" s="19"/>
      <c r="W30" s="19"/>
      <c r="X30" s="54"/>
      <c r="Y30" s="27"/>
      <c r="Z30" s="3"/>
      <c r="AA30" s="27"/>
      <c r="AB30" s="555"/>
    </row>
    <row r="31" spans="1:28" ht="19.95" customHeight="1" thickBot="1" x14ac:dyDescent="0.55000000000000004">
      <c r="A31" s="745"/>
      <c r="B31" s="22"/>
      <c r="C31" s="467"/>
      <c r="D31" s="467"/>
      <c r="E31" s="449"/>
      <c r="F31" s="458">
        <v>1</v>
      </c>
      <c r="G31" s="741" t="s">
        <v>611</v>
      </c>
      <c r="H31" s="741"/>
      <c r="I31" s="741"/>
      <c r="J31" s="741"/>
      <c r="K31" s="741"/>
      <c r="L31" s="741"/>
      <c r="M31" s="741"/>
      <c r="N31" s="741"/>
      <c r="O31" s="741"/>
      <c r="P31" s="741"/>
      <c r="Q31" s="741"/>
      <c r="R31" s="19"/>
      <c r="S31" s="632"/>
      <c r="T31" s="632"/>
      <c r="U31" s="632"/>
      <c r="V31" s="632"/>
      <c r="W31" s="632"/>
      <c r="X31" s="729"/>
      <c r="Y31" s="338"/>
      <c r="Z31" s="339">
        <v>14</v>
      </c>
      <c r="AA31" s="338"/>
      <c r="AB31" s="430">
        <v>30</v>
      </c>
    </row>
    <row r="32" spans="1:28" ht="6" customHeight="1" thickBot="1" x14ac:dyDescent="0.55000000000000004">
      <c r="A32" s="111"/>
      <c r="B32" s="22"/>
      <c r="C32" s="688" t="s">
        <v>49</v>
      </c>
      <c r="D32" s="688"/>
      <c r="E32" s="449"/>
      <c r="F32" s="458"/>
      <c r="G32" s="466"/>
      <c r="H32" s="466"/>
      <c r="I32" s="466"/>
      <c r="J32" s="471"/>
      <c r="K32" s="471"/>
      <c r="L32" s="471"/>
      <c r="M32" s="466"/>
      <c r="N32" s="471"/>
      <c r="O32" s="471"/>
      <c r="P32" s="471"/>
      <c r="Q32" s="471"/>
      <c r="R32" s="19"/>
      <c r="S32" s="632"/>
      <c r="T32" s="632"/>
      <c r="U32" s="632"/>
      <c r="V32" s="632"/>
      <c r="W32" s="632"/>
      <c r="X32" s="729"/>
      <c r="Y32" s="27"/>
      <c r="Z32" s="1"/>
      <c r="AA32" s="27"/>
      <c r="AB32" s="65"/>
    </row>
    <row r="33" spans="1:28" ht="19.95" customHeight="1" thickTop="1" thickBot="1" x14ac:dyDescent="0.55000000000000004">
      <c r="A33" s="435" t="s">
        <v>4165</v>
      </c>
      <c r="B33" s="22"/>
      <c r="C33" s="688"/>
      <c r="D33" s="688"/>
      <c r="E33" s="449"/>
      <c r="F33" s="473" t="s">
        <v>608</v>
      </c>
      <c r="G33" s="771"/>
      <c r="H33" s="772"/>
      <c r="I33" s="772"/>
      <c r="J33" s="772"/>
      <c r="K33" s="773"/>
      <c r="L33" s="473" t="s">
        <v>606</v>
      </c>
      <c r="M33" s="771"/>
      <c r="N33" s="772"/>
      <c r="O33" s="772"/>
      <c r="P33" s="772"/>
      <c r="Q33" s="773"/>
      <c r="R33" s="19"/>
      <c r="S33" s="632"/>
      <c r="T33" s="632"/>
      <c r="U33" s="632"/>
      <c r="V33" s="632"/>
      <c r="W33" s="632"/>
      <c r="X33" s="729"/>
      <c r="Y33" s="338"/>
      <c r="Z33" s="339">
        <v>15</v>
      </c>
      <c r="AA33" s="338"/>
      <c r="AB33" s="430">
        <v>31</v>
      </c>
    </row>
    <row r="34" spans="1:28" ht="6" customHeight="1" thickTop="1" thickBot="1" x14ac:dyDescent="0.55000000000000004">
      <c r="A34" s="111"/>
      <c r="B34" s="22"/>
      <c r="C34" s="688"/>
      <c r="D34" s="688"/>
      <c r="E34" s="449"/>
      <c r="F34" s="458"/>
      <c r="G34" s="466"/>
      <c r="H34" s="466"/>
      <c r="I34" s="466"/>
      <c r="J34" s="471"/>
      <c r="K34" s="471"/>
      <c r="L34" s="471"/>
      <c r="M34" s="466"/>
      <c r="N34" s="471"/>
      <c r="O34" s="471"/>
      <c r="P34" s="471"/>
      <c r="Q34" s="471"/>
      <c r="R34" s="19"/>
      <c r="S34" s="632"/>
      <c r="T34" s="632"/>
      <c r="U34" s="632"/>
      <c r="V34" s="632"/>
      <c r="W34" s="632"/>
      <c r="X34" s="729"/>
      <c r="Y34" s="27"/>
      <c r="Z34" s="1"/>
      <c r="AA34" s="27"/>
      <c r="AB34" s="65"/>
    </row>
    <row r="35" spans="1:28" ht="19.95" customHeight="1" thickTop="1" thickBot="1" x14ac:dyDescent="0.55000000000000004">
      <c r="A35" s="435" t="s">
        <v>4161</v>
      </c>
      <c r="B35" s="22"/>
      <c r="C35" s="688"/>
      <c r="D35" s="688"/>
      <c r="E35" s="449"/>
      <c r="F35" s="473" t="s">
        <v>609</v>
      </c>
      <c r="G35" s="771"/>
      <c r="H35" s="772"/>
      <c r="I35" s="772"/>
      <c r="J35" s="772"/>
      <c r="K35" s="773"/>
      <c r="L35" s="473" t="s">
        <v>607</v>
      </c>
      <c r="M35" s="771"/>
      <c r="N35" s="772"/>
      <c r="O35" s="772"/>
      <c r="P35" s="772"/>
      <c r="Q35" s="773"/>
      <c r="R35" s="19"/>
      <c r="S35" s="632"/>
      <c r="T35" s="632"/>
      <c r="U35" s="632"/>
      <c r="V35" s="632"/>
      <c r="W35" s="632"/>
      <c r="X35" s="729"/>
      <c r="Y35" s="338"/>
      <c r="Z35" s="339">
        <v>16</v>
      </c>
      <c r="AA35" s="338"/>
      <c r="AB35" s="430">
        <v>32</v>
      </c>
    </row>
    <row r="36" spans="1:28" ht="9.9499999999999993" customHeight="1" thickTop="1" thickBot="1" x14ac:dyDescent="0.55000000000000004">
      <c r="A36" s="111"/>
      <c r="B36" s="119"/>
      <c r="C36" s="130" t="s">
        <v>4314</v>
      </c>
      <c r="D36" s="24"/>
      <c r="E36" s="24"/>
      <c r="F36" s="78">
        <v>4</v>
      </c>
      <c r="G36" s="24"/>
      <c r="H36" s="24"/>
      <c r="I36" s="24"/>
      <c r="J36" s="24"/>
      <c r="K36" s="24"/>
      <c r="L36" s="24"/>
      <c r="M36" s="24"/>
      <c r="N36" s="24"/>
      <c r="O36" s="24"/>
      <c r="P36" s="24"/>
      <c r="Q36" s="24"/>
      <c r="R36" s="55"/>
      <c r="S36" s="730"/>
      <c r="T36" s="730"/>
      <c r="U36" s="730"/>
      <c r="V36" s="730"/>
      <c r="W36" s="730"/>
      <c r="X36" s="731"/>
      <c r="Y36" s="27"/>
      <c r="Z36" s="1"/>
      <c r="AA36" s="27"/>
      <c r="AB36" s="1"/>
    </row>
    <row r="37" spans="1:28" ht="15.75" hidden="1" customHeight="1" thickTop="1" x14ac:dyDescent="0.5">
      <c r="B37" s="1"/>
      <c r="C37" s="1"/>
      <c r="D37" s="1"/>
      <c r="E37" s="1"/>
      <c r="F37" s="1"/>
      <c r="G37" s="18">
        <v>200</v>
      </c>
      <c r="H37" s="18">
        <v>1</v>
      </c>
      <c r="I37" s="18">
        <v>-10</v>
      </c>
      <c r="J37" s="1"/>
      <c r="K37" s="1"/>
      <c r="L37" s="1"/>
      <c r="M37" s="116" t="b">
        <v>1</v>
      </c>
      <c r="N37" s="116" t="b">
        <v>0</v>
      </c>
      <c r="O37" s="1"/>
      <c r="P37" s="1"/>
      <c r="Q37" s="1"/>
      <c r="R37" s="1"/>
      <c r="S37" s="1"/>
      <c r="T37" s="1"/>
      <c r="U37" s="1"/>
      <c r="V37" s="1"/>
      <c r="W37" s="1"/>
      <c r="X37" s="1"/>
      <c r="Y37" s="1"/>
      <c r="Z37" s="1"/>
    </row>
    <row r="38" spans="1:28" ht="4.95" customHeight="1" thickTop="1" x14ac:dyDescent="0.5">
      <c r="B38" s="1"/>
      <c r="C38" s="1"/>
      <c r="D38" s="1"/>
      <c r="E38" s="1"/>
      <c r="F38" s="1"/>
      <c r="G38" s="1"/>
      <c r="H38" s="1"/>
      <c r="I38" s="1"/>
      <c r="J38" s="1"/>
      <c r="K38" s="1"/>
      <c r="L38" s="1"/>
      <c r="M38" s="1"/>
      <c r="N38" s="1"/>
      <c r="O38" s="1"/>
      <c r="P38" s="1"/>
      <c r="Q38" s="1"/>
      <c r="R38" s="1"/>
      <c r="S38" s="1"/>
      <c r="T38" s="1"/>
      <c r="U38" s="1"/>
      <c r="V38" s="1"/>
      <c r="W38" s="1"/>
      <c r="X38" s="1"/>
      <c r="Y38" s="1"/>
      <c r="Z38" s="1"/>
    </row>
    <row r="39" spans="1:28" ht="14.45" customHeight="1" x14ac:dyDescent="0.5"/>
    <row r="40" spans="1:28" ht="14.45" customHeight="1" x14ac:dyDescent="0.5"/>
    <row r="41" spans="1:28" ht="14.45" customHeight="1" x14ac:dyDescent="0.5"/>
    <row r="42" spans="1:28" ht="14.45" customHeight="1" x14ac:dyDescent="0.5"/>
    <row r="43" spans="1:28" ht="14.45" customHeight="1" x14ac:dyDescent="0.5"/>
    <row r="44" spans="1:28" ht="14.45" customHeight="1" x14ac:dyDescent="0.5"/>
    <row r="45" spans="1:28" ht="14.45" customHeight="1" x14ac:dyDescent="0.5"/>
    <row r="46" spans="1:28" ht="14.45" customHeight="1" x14ac:dyDescent="0.5"/>
    <row r="47" spans="1:28" ht="14.45" customHeight="1" x14ac:dyDescent="0.5"/>
    <row r="48" spans="1:28" ht="14.45" customHeight="1" x14ac:dyDescent="0.5"/>
    <row r="49" ht="14.45" customHeight="1" x14ac:dyDescent="0.5"/>
    <row r="50" ht="14.45" customHeight="1" x14ac:dyDescent="0.5"/>
    <row r="51" ht="14.45" hidden="1" customHeight="1" x14ac:dyDescent="0.5"/>
    <row r="52" ht="14.45" hidden="1" customHeight="1" x14ac:dyDescent="0.5"/>
    <row r="53" ht="14.45" hidden="1" customHeight="1" x14ac:dyDescent="0.5"/>
    <row r="54" ht="14.45" hidden="1" customHeight="1" x14ac:dyDescent="0.5"/>
    <row r="55" ht="14.45" hidden="1" customHeight="1" x14ac:dyDescent="0.5"/>
    <row r="56" ht="14.45" hidden="1" customHeight="1" x14ac:dyDescent="0.5"/>
    <row r="57" ht="14.45" hidden="1" customHeight="1" x14ac:dyDescent="0.5"/>
    <row r="58" ht="14.45" hidden="1" customHeight="1" x14ac:dyDescent="0.5"/>
    <row r="59" ht="14.45" hidden="1" customHeight="1" x14ac:dyDescent="0.5"/>
    <row r="60" ht="14.45" hidden="1" customHeight="1" x14ac:dyDescent="0.5"/>
    <row r="61" ht="14.45" hidden="1" customHeight="1" x14ac:dyDescent="0.5"/>
    <row r="62" ht="14.45" hidden="1" customHeight="1" x14ac:dyDescent="0.5"/>
    <row r="63" ht="14.45" hidden="1" customHeight="1" x14ac:dyDescent="0.5"/>
    <row r="64" ht="14.45" hidden="1" customHeight="1" x14ac:dyDescent="0.5"/>
    <row r="65" ht="14.45" hidden="1" customHeight="1" x14ac:dyDescent="0.5"/>
    <row r="66" ht="14.45" hidden="1" customHeight="1" x14ac:dyDescent="0.5"/>
    <row r="67" ht="14.45" hidden="1" customHeight="1" x14ac:dyDescent="0.5"/>
    <row r="68" ht="14.45" hidden="1" customHeight="1" x14ac:dyDescent="0.5"/>
    <row r="69" ht="14.45" hidden="1" customHeight="1" x14ac:dyDescent="0.5"/>
    <row r="70" ht="14.45" hidden="1" customHeight="1" x14ac:dyDescent="0.5"/>
    <row r="71" ht="14.45" hidden="1" customHeight="1" x14ac:dyDescent="0.5"/>
    <row r="72" ht="14.45" hidden="1" customHeight="1" x14ac:dyDescent="0.5"/>
    <row r="73" ht="14.45" hidden="1" customHeight="1" x14ac:dyDescent="0.5"/>
    <row r="74" ht="14.45" hidden="1" customHeight="1" x14ac:dyDescent="0.5"/>
    <row r="75" ht="14.45" hidden="1" customHeight="1" x14ac:dyDescent="0.5"/>
    <row r="76" ht="14.45" hidden="1" customHeight="1" x14ac:dyDescent="0.5"/>
    <row r="77" ht="14.45" hidden="1" customHeight="1" x14ac:dyDescent="0.5"/>
    <row r="78" ht="14.45" hidden="1" customHeight="1" x14ac:dyDescent="0.5"/>
    <row r="79" ht="14.45" hidden="1" customHeight="1" x14ac:dyDescent="0.5"/>
    <row r="80" ht="14.45" hidden="1" customHeight="1" x14ac:dyDescent="0.5"/>
    <row r="81" ht="14.45" hidden="1" customHeight="1" x14ac:dyDescent="0.5"/>
    <row r="82" ht="14.45" hidden="1" customHeight="1" x14ac:dyDescent="0.5"/>
    <row r="83" ht="14.45" hidden="1" customHeight="1" x14ac:dyDescent="0.5"/>
    <row r="84" ht="14.45" hidden="1" customHeight="1" x14ac:dyDescent="0.5"/>
    <row r="85" ht="14.45" hidden="1" customHeight="1" x14ac:dyDescent="0.5"/>
    <row r="86" ht="14.45" hidden="1" customHeight="1" x14ac:dyDescent="0.5"/>
    <row r="87" ht="14.45" hidden="1" customHeight="1" x14ac:dyDescent="0.5"/>
    <row r="88" ht="14.45" hidden="1" customHeight="1" x14ac:dyDescent="0.5"/>
    <row r="89" ht="14.45" hidden="1" customHeight="1" x14ac:dyDescent="0.5"/>
    <row r="90" ht="14.45" hidden="1" customHeight="1" x14ac:dyDescent="0.5"/>
    <row r="91" ht="14.45" hidden="1" customHeight="1" x14ac:dyDescent="0.5"/>
    <row r="92" ht="14.45" hidden="1" customHeight="1" x14ac:dyDescent="0.5"/>
    <row r="93" ht="14.45" hidden="1" customHeight="1" x14ac:dyDescent="0.5"/>
    <row r="94" ht="14.45" hidden="1" customHeight="1" x14ac:dyDescent="0.5"/>
    <row r="95" ht="14.45" hidden="1" customHeight="1" x14ac:dyDescent="0.5"/>
    <row r="96" ht="14.45" hidden="1" customHeight="1" x14ac:dyDescent="0.5"/>
    <row r="97" ht="14.45" hidden="1" customHeight="1" x14ac:dyDescent="0.5"/>
    <row r="98" ht="14.45" hidden="1" customHeight="1" x14ac:dyDescent="0.5"/>
    <row r="99" ht="14.45" hidden="1" customHeight="1" x14ac:dyDescent="0.5"/>
    <row r="100" ht="14.45" hidden="1" customHeight="1" x14ac:dyDescent="0.5"/>
    <row r="101" ht="14.45" hidden="1" customHeight="1" x14ac:dyDescent="0.5"/>
    <row r="102" ht="14.45" hidden="1" customHeight="1" x14ac:dyDescent="0.5"/>
    <row r="103" ht="14.45" hidden="1" customHeight="1" x14ac:dyDescent="0.5"/>
    <row r="104" ht="14.45" hidden="1" customHeight="1" x14ac:dyDescent="0.5"/>
    <row r="105" ht="14.45" hidden="1" customHeight="1" x14ac:dyDescent="0.5"/>
    <row r="106" ht="14.45" hidden="1" customHeight="1" x14ac:dyDescent="0.5"/>
    <row r="107" ht="14.45" hidden="1" customHeight="1" x14ac:dyDescent="0.5"/>
    <row r="108" ht="14.45" hidden="1" customHeight="1" x14ac:dyDescent="0.5"/>
    <row r="109" ht="14.45" hidden="1" customHeight="1" x14ac:dyDescent="0.5"/>
    <row r="110" ht="14.45" hidden="1" customHeight="1" x14ac:dyDescent="0.5"/>
    <row r="111" ht="14.45" hidden="1" customHeight="1" x14ac:dyDescent="0.5"/>
    <row r="112" ht="14.45" hidden="1" customHeight="1" x14ac:dyDescent="0.5"/>
    <row r="113" ht="14.45" hidden="1" customHeight="1" x14ac:dyDescent="0.5"/>
    <row r="114" ht="14.45" hidden="1" customHeight="1" x14ac:dyDescent="0.5"/>
    <row r="115" ht="14.45" hidden="1" customHeight="1" x14ac:dyDescent="0.5"/>
    <row r="116" ht="14.45" hidden="1" customHeight="1" x14ac:dyDescent="0.5"/>
    <row r="117" ht="14.45" hidden="1" customHeight="1" x14ac:dyDescent="0.5"/>
    <row r="118" ht="14.45" hidden="1" customHeight="1" x14ac:dyDescent="0.5"/>
    <row r="119" ht="14.45" hidden="1" customHeight="1" x14ac:dyDescent="0.5"/>
    <row r="120" ht="14.45" hidden="1" customHeight="1" x14ac:dyDescent="0.5"/>
    <row r="121" ht="14.45" hidden="1" customHeight="1" x14ac:dyDescent="0.5"/>
    <row r="122" ht="14.45" hidden="1" customHeight="1" x14ac:dyDescent="0.5"/>
    <row r="123" ht="14.45" hidden="1" customHeight="1" x14ac:dyDescent="0.5"/>
    <row r="124" ht="14.45" hidden="1" customHeight="1" x14ac:dyDescent="0.5"/>
    <row r="125" ht="14.45" hidden="1" customHeight="1" x14ac:dyDescent="0.5"/>
    <row r="126" ht="14.45" hidden="1" customHeight="1" x14ac:dyDescent="0.5"/>
    <row r="127" ht="14.45" hidden="1" customHeight="1" x14ac:dyDescent="0.5"/>
    <row r="128" ht="14.45" hidden="1" customHeight="1" x14ac:dyDescent="0.5"/>
    <row r="129" ht="14.45" hidden="1" customHeight="1" x14ac:dyDescent="0.5"/>
    <row r="130" ht="14.45" hidden="1" customHeight="1" x14ac:dyDescent="0.5"/>
    <row r="131" ht="14.45" hidden="1" customHeight="1" x14ac:dyDescent="0.5"/>
    <row r="132" ht="14.45" hidden="1" customHeight="1" x14ac:dyDescent="0.5"/>
    <row r="133" ht="14.45" hidden="1" customHeight="1" x14ac:dyDescent="0.5"/>
    <row r="134" ht="14.45" hidden="1" customHeight="1" x14ac:dyDescent="0.5"/>
    <row r="135" ht="14.45" hidden="1" customHeight="1" x14ac:dyDescent="0.5"/>
    <row r="136" ht="14.45" hidden="1" customHeight="1" x14ac:dyDescent="0.5"/>
    <row r="137" ht="14.45" hidden="1" customHeight="1" x14ac:dyDescent="0.5"/>
    <row r="138" ht="14.45" hidden="1" customHeight="1" x14ac:dyDescent="0.5"/>
    <row r="139" ht="14.45" hidden="1" customHeight="1" x14ac:dyDescent="0.5"/>
    <row r="140" ht="14.45" hidden="1" customHeight="1" x14ac:dyDescent="0.5"/>
    <row r="141" ht="14.45" hidden="1" customHeight="1" x14ac:dyDescent="0.5"/>
    <row r="142" ht="14.45" hidden="1" customHeight="1" x14ac:dyDescent="0.5"/>
    <row r="143" ht="14.45" hidden="1" customHeight="1" x14ac:dyDescent="0.5"/>
    <row r="144" ht="14.45" hidden="1" customHeight="1" x14ac:dyDescent="0.5"/>
    <row r="145" ht="14.45" hidden="1" customHeight="1" x14ac:dyDescent="0.5"/>
    <row r="146" ht="14.45" hidden="1" customHeight="1" x14ac:dyDescent="0.5"/>
    <row r="147" ht="14.45" hidden="1" customHeight="1" x14ac:dyDescent="0.5"/>
    <row r="148" ht="14.45" hidden="1" customHeight="1" x14ac:dyDescent="0.5"/>
    <row r="149" ht="14.45" hidden="1" customHeight="1" x14ac:dyDescent="0.5"/>
    <row r="150" ht="14.45" hidden="1" customHeight="1" x14ac:dyDescent="0.5"/>
    <row r="151" ht="14.45" hidden="1" customHeight="1" x14ac:dyDescent="0.5"/>
    <row r="152" ht="14.45" hidden="1" customHeight="1" x14ac:dyDescent="0.5"/>
    <row r="153" ht="14.45" hidden="1" customHeight="1" x14ac:dyDescent="0.5"/>
    <row r="154" ht="14.45" hidden="1" customHeight="1" x14ac:dyDescent="0.5"/>
    <row r="155" ht="14.45" hidden="1" customHeight="1" x14ac:dyDescent="0.5"/>
    <row r="156" ht="14.45" hidden="1" customHeight="1" x14ac:dyDescent="0.5"/>
    <row r="157" ht="14.45" hidden="1" customHeight="1" x14ac:dyDescent="0.5"/>
    <row r="158" ht="14.45" hidden="1" customHeight="1" x14ac:dyDescent="0.5"/>
    <row r="159" ht="14.45" hidden="1" customHeight="1" x14ac:dyDescent="0.5"/>
    <row r="160" ht="14.45" hidden="1" customHeight="1" x14ac:dyDescent="0.5"/>
    <row r="161" ht="14.45" hidden="1" customHeight="1" x14ac:dyDescent="0.5"/>
    <row r="162" ht="14.45" hidden="1" customHeight="1" x14ac:dyDescent="0.5"/>
    <row r="163" ht="14.45" hidden="1" customHeight="1" x14ac:dyDescent="0.5"/>
    <row r="164" ht="14.45" hidden="1" customHeight="1" x14ac:dyDescent="0.5"/>
    <row r="165" ht="14.45" hidden="1" customHeight="1" x14ac:dyDescent="0.5"/>
    <row r="166" ht="14.45" hidden="1" customHeight="1" x14ac:dyDescent="0.5"/>
    <row r="167" ht="14.45" hidden="1" customHeight="1" x14ac:dyDescent="0.5"/>
    <row r="168" ht="14.45" hidden="1" customHeight="1" x14ac:dyDescent="0.5"/>
    <row r="169" ht="14.45" hidden="1" customHeight="1" x14ac:dyDescent="0.5"/>
    <row r="170" ht="14.45" hidden="1" customHeight="1" x14ac:dyDescent="0.5"/>
    <row r="171" ht="14.45" hidden="1" customHeight="1" x14ac:dyDescent="0.5"/>
    <row r="172" ht="14.45" hidden="1" customHeight="1" x14ac:dyDescent="0.5"/>
    <row r="173" ht="14.45" hidden="1" customHeight="1" x14ac:dyDescent="0.5"/>
    <row r="174" ht="14.45" hidden="1" customHeight="1" x14ac:dyDescent="0.5"/>
    <row r="175" ht="14.45" hidden="1" customHeight="1" x14ac:dyDescent="0.5"/>
    <row r="176" ht="14.45" hidden="1" customHeight="1" x14ac:dyDescent="0.5"/>
    <row r="177" ht="14.45" hidden="1" customHeight="1" x14ac:dyDescent="0.5"/>
    <row r="178" ht="14.45" hidden="1" customHeight="1" x14ac:dyDescent="0.5"/>
    <row r="179" ht="14.45" hidden="1" customHeight="1" x14ac:dyDescent="0.5"/>
    <row r="180" ht="14.45" hidden="1" customHeight="1" x14ac:dyDescent="0.5"/>
    <row r="181" ht="14.45" hidden="1" customHeight="1" x14ac:dyDescent="0.5"/>
    <row r="182" ht="14.45" hidden="1" customHeight="1" x14ac:dyDescent="0.5"/>
    <row r="183" ht="14.45" hidden="1" customHeight="1" x14ac:dyDescent="0.5"/>
    <row r="184" ht="14.45" hidden="1" customHeight="1" x14ac:dyDescent="0.5"/>
    <row r="185" ht="14.45" hidden="1" customHeight="1" x14ac:dyDescent="0.5"/>
    <row r="186" ht="14.45" hidden="1" customHeight="1" x14ac:dyDescent="0.5"/>
    <row r="187" ht="14.45" hidden="1" customHeight="1" x14ac:dyDescent="0.5"/>
    <row r="188" ht="14.45" hidden="1" customHeight="1" x14ac:dyDescent="0.5"/>
    <row r="189" ht="14.45" hidden="1" customHeight="1" x14ac:dyDescent="0.5"/>
    <row r="190" ht="14.45" hidden="1" customHeight="1" x14ac:dyDescent="0.5"/>
    <row r="191" ht="14.45" hidden="1" customHeight="1" x14ac:dyDescent="0.5"/>
    <row r="192" ht="14.45" hidden="1" customHeight="1" x14ac:dyDescent="0.5"/>
    <row r="193" ht="14.45" hidden="1" customHeight="1" x14ac:dyDescent="0.5"/>
    <row r="194" ht="14.45" hidden="1" customHeight="1" x14ac:dyDescent="0.5"/>
    <row r="195" ht="14.45" hidden="1" customHeight="1" x14ac:dyDescent="0.5"/>
    <row r="196" ht="14.45" hidden="1" customHeight="1" x14ac:dyDescent="0.5"/>
    <row r="197" ht="14.45" hidden="1" customHeight="1" x14ac:dyDescent="0.5"/>
    <row r="198" ht="14.45" hidden="1" customHeight="1" x14ac:dyDescent="0.5"/>
    <row r="199" ht="14.45" hidden="1" customHeight="1" x14ac:dyDescent="0.5"/>
    <row r="200" ht="14.45" hidden="1" customHeight="1" x14ac:dyDescent="0.5"/>
    <row r="201" ht="14.45" hidden="1" customHeight="1" x14ac:dyDescent="0.5"/>
    <row r="202" ht="14.45" hidden="1" customHeight="1" x14ac:dyDescent="0.5"/>
    <row r="203" ht="14.45" hidden="1" customHeight="1" x14ac:dyDescent="0.5"/>
    <row r="204" ht="14.45" hidden="1" customHeight="1" x14ac:dyDescent="0.5"/>
    <row r="205" ht="14.45" hidden="1" customHeight="1" x14ac:dyDescent="0.5"/>
    <row r="206" ht="14.45" hidden="1" customHeight="1" x14ac:dyDescent="0.5"/>
    <row r="207" ht="14.45" hidden="1" customHeight="1" x14ac:dyDescent="0.5"/>
    <row r="208" ht="14.45" hidden="1" customHeight="1" x14ac:dyDescent="0.5"/>
    <row r="209" ht="14.45" hidden="1" customHeight="1" x14ac:dyDescent="0.5"/>
    <row r="210" ht="14.45" hidden="1" customHeight="1" x14ac:dyDescent="0.5"/>
    <row r="211" ht="14.45" hidden="1" customHeight="1" x14ac:dyDescent="0.5"/>
    <row r="212" ht="14.45" hidden="1" customHeight="1" x14ac:dyDescent="0.5"/>
    <row r="213" ht="14.45" hidden="1" customHeight="1" x14ac:dyDescent="0.5"/>
    <row r="214" ht="14.45" hidden="1" customHeight="1" x14ac:dyDescent="0.5"/>
    <row r="215" ht="14.45" hidden="1" customHeight="1" x14ac:dyDescent="0.5"/>
    <row r="216" ht="14.45" hidden="1" customHeight="1" x14ac:dyDescent="0.5"/>
    <row r="217" ht="14.45" hidden="1" customHeight="1" x14ac:dyDescent="0.5"/>
    <row r="218" ht="14.45" hidden="1" customHeight="1" x14ac:dyDescent="0.5"/>
    <row r="219" ht="14.45" hidden="1" customHeight="1" x14ac:dyDescent="0.5"/>
    <row r="220" ht="14.45" hidden="1" customHeight="1" x14ac:dyDescent="0.5"/>
    <row r="221" ht="14.45" hidden="1" customHeight="1" x14ac:dyDescent="0.5"/>
    <row r="222" ht="14.45" hidden="1" customHeight="1" x14ac:dyDescent="0.5"/>
    <row r="223" ht="14.45" hidden="1" customHeight="1" x14ac:dyDescent="0.5"/>
    <row r="224" ht="14.45" hidden="1" customHeight="1" x14ac:dyDescent="0.5"/>
    <row r="225" ht="14.45" hidden="1" customHeight="1" x14ac:dyDescent="0.5"/>
    <row r="226" ht="14.45" hidden="1" customHeight="1" x14ac:dyDescent="0.5"/>
    <row r="227" ht="14.45" hidden="1" customHeight="1" x14ac:dyDescent="0.5"/>
    <row r="228" ht="14.45" hidden="1" customHeight="1" x14ac:dyDescent="0.5"/>
    <row r="229" ht="14.45" hidden="1" customHeight="1" x14ac:dyDescent="0.5"/>
    <row r="230" ht="14.45" hidden="1" customHeight="1" x14ac:dyDescent="0.5"/>
    <row r="231" ht="14.45" hidden="1" customHeight="1" x14ac:dyDescent="0.5"/>
    <row r="232" ht="14.45" hidden="1" customHeight="1" x14ac:dyDescent="0.5"/>
    <row r="233" ht="14.45" hidden="1" customHeight="1" x14ac:dyDescent="0.5"/>
    <row r="234" ht="14.45" hidden="1" customHeight="1" x14ac:dyDescent="0.5"/>
    <row r="235" ht="14.45" hidden="1" customHeight="1" x14ac:dyDescent="0.5"/>
    <row r="236" ht="14.45" hidden="1" customHeight="1" x14ac:dyDescent="0.5"/>
    <row r="237" ht="14.45" hidden="1" customHeight="1" x14ac:dyDescent="0.5"/>
    <row r="238" ht="14.45" hidden="1" customHeight="1" x14ac:dyDescent="0.5"/>
    <row r="239" ht="14.45" hidden="1" customHeight="1" x14ac:dyDescent="0.5"/>
    <row r="240" ht="14.45" hidden="1" customHeight="1" x14ac:dyDescent="0.5"/>
    <row r="241" ht="14.45" hidden="1" customHeight="1" x14ac:dyDescent="0.5"/>
    <row r="242" ht="14.45" hidden="1" customHeight="1" x14ac:dyDescent="0.5"/>
    <row r="243" ht="14.45" hidden="1" customHeight="1" x14ac:dyDescent="0.5"/>
    <row r="244" ht="14.45" hidden="1" customHeight="1" x14ac:dyDescent="0.5"/>
    <row r="245" ht="14.45" hidden="1" customHeight="1" x14ac:dyDescent="0.5"/>
    <row r="246" ht="14.45" hidden="1" customHeight="1" x14ac:dyDescent="0.5"/>
    <row r="247" ht="14.45" hidden="1" customHeight="1" x14ac:dyDescent="0.5"/>
    <row r="248" ht="14.45" hidden="1" customHeight="1" x14ac:dyDescent="0.5"/>
    <row r="249" ht="14.45" hidden="1" customHeight="1" x14ac:dyDescent="0.5"/>
    <row r="250" ht="14.45" hidden="1" customHeight="1" x14ac:dyDescent="0.5"/>
    <row r="251" ht="14.45" hidden="1" customHeight="1" x14ac:dyDescent="0.5"/>
    <row r="252" ht="14.45" hidden="1" customHeight="1" x14ac:dyDescent="0.5"/>
    <row r="253" ht="14.45" hidden="1" customHeight="1" x14ac:dyDescent="0.5"/>
    <row r="254" ht="14.45" hidden="1" customHeight="1" x14ac:dyDescent="0.5"/>
    <row r="255" ht="14.45" hidden="1" customHeight="1" x14ac:dyDescent="0.5"/>
    <row r="256" ht="14.45" hidden="1" customHeight="1" x14ac:dyDescent="0.5"/>
    <row r="257" ht="14.45" hidden="1" customHeight="1" x14ac:dyDescent="0.5"/>
    <row r="258" ht="14.45" hidden="1" customHeight="1" x14ac:dyDescent="0.5"/>
    <row r="259" ht="14.45" hidden="1" customHeight="1" x14ac:dyDescent="0.5"/>
    <row r="260" ht="14.45" hidden="1" customHeight="1" x14ac:dyDescent="0.5"/>
    <row r="261" ht="14.45" hidden="1" customHeight="1" x14ac:dyDescent="0.5"/>
    <row r="262" ht="14.45" hidden="1" customHeight="1" x14ac:dyDescent="0.5"/>
    <row r="263" ht="14.45" hidden="1" customHeight="1" x14ac:dyDescent="0.5"/>
    <row r="264" ht="14.45" hidden="1" customHeight="1" x14ac:dyDescent="0.5"/>
    <row r="265" ht="14.45" hidden="1" customHeight="1" x14ac:dyDescent="0.5"/>
    <row r="266" ht="14.45" hidden="1" customHeight="1" x14ac:dyDescent="0.5"/>
    <row r="267" ht="14.45" hidden="1" customHeight="1" x14ac:dyDescent="0.5"/>
    <row r="268" ht="14.45" hidden="1" customHeight="1" x14ac:dyDescent="0.5"/>
    <row r="269" ht="14.45" hidden="1" customHeight="1" x14ac:dyDescent="0.5"/>
    <row r="270" ht="14.45" hidden="1" customHeight="1" x14ac:dyDescent="0.5"/>
    <row r="271" ht="14.45" hidden="1" customHeight="1" x14ac:dyDescent="0.5"/>
    <row r="272" ht="14.45" hidden="1" customHeight="1" x14ac:dyDescent="0.5"/>
    <row r="273" ht="14.45" hidden="1" customHeight="1" x14ac:dyDescent="0.5"/>
    <row r="274" ht="14.45" hidden="1" customHeight="1" x14ac:dyDescent="0.5"/>
    <row r="275" ht="14.45" hidden="1" customHeight="1" x14ac:dyDescent="0.5"/>
    <row r="276" ht="14.45" hidden="1" customHeight="1" x14ac:dyDescent="0.5"/>
    <row r="277" ht="14.45" hidden="1" customHeight="1" x14ac:dyDescent="0.5"/>
    <row r="278" ht="14.45" hidden="1" customHeight="1" x14ac:dyDescent="0.5"/>
    <row r="279" ht="14.45" hidden="1" customHeight="1" x14ac:dyDescent="0.5"/>
    <row r="280" ht="14.45" hidden="1" customHeight="1" x14ac:dyDescent="0.5"/>
    <row r="281" ht="14.45" hidden="1" customHeight="1" x14ac:dyDescent="0.5"/>
    <row r="282" ht="14.45" hidden="1" customHeight="1" x14ac:dyDescent="0.5"/>
    <row r="283" ht="14.45" hidden="1" customHeight="1" x14ac:dyDescent="0.5"/>
    <row r="284" ht="14.45" hidden="1" customHeight="1" x14ac:dyDescent="0.5"/>
    <row r="285" ht="14.45" hidden="1" customHeight="1" x14ac:dyDescent="0.5"/>
    <row r="286" ht="14.45" hidden="1" customHeight="1" x14ac:dyDescent="0.5"/>
    <row r="287" ht="14.45" hidden="1" customHeight="1" x14ac:dyDescent="0.5"/>
    <row r="288" ht="14.45" hidden="1" customHeight="1" x14ac:dyDescent="0.5"/>
    <row r="289" ht="14.45" hidden="1" customHeight="1" x14ac:dyDescent="0.5"/>
    <row r="290" ht="14.45" hidden="1" customHeight="1" x14ac:dyDescent="0.5"/>
    <row r="291" ht="14.45" hidden="1" customHeight="1" x14ac:dyDescent="0.5"/>
    <row r="292" ht="14.45" hidden="1" customHeight="1" x14ac:dyDescent="0.5"/>
    <row r="293" ht="14.45" hidden="1" customHeight="1" x14ac:dyDescent="0.5"/>
    <row r="294" ht="14.45" hidden="1" customHeight="1" x14ac:dyDescent="0.5"/>
    <row r="295" ht="14.45" hidden="1" customHeight="1" x14ac:dyDescent="0.5"/>
    <row r="296" ht="14.45" hidden="1" customHeight="1" x14ac:dyDescent="0.5"/>
    <row r="297" ht="14.45" hidden="1" customHeight="1" x14ac:dyDescent="0.5"/>
    <row r="298" ht="14.45" hidden="1" customHeight="1" x14ac:dyDescent="0.5"/>
    <row r="299" ht="14.45" hidden="1" customHeight="1" x14ac:dyDescent="0.5"/>
    <row r="300" ht="14.45" hidden="1" customHeight="1" x14ac:dyDescent="0.5"/>
    <row r="301" ht="14.45" hidden="1" customHeight="1" x14ac:dyDescent="0.5"/>
    <row r="302" ht="14.45" hidden="1" customHeight="1" x14ac:dyDescent="0.5"/>
    <row r="303" ht="14.45" hidden="1" customHeight="1" x14ac:dyDescent="0.5"/>
    <row r="304" ht="14.45" hidden="1" customHeight="1" x14ac:dyDescent="0.5"/>
    <row r="305" ht="14.45" hidden="1" customHeight="1" x14ac:dyDescent="0.5"/>
    <row r="306" ht="14.45" hidden="1" customHeight="1" x14ac:dyDescent="0.5"/>
    <row r="307" ht="14.45" hidden="1" customHeight="1" x14ac:dyDescent="0.5"/>
    <row r="308" ht="14.45" hidden="1" customHeight="1" x14ac:dyDescent="0.5"/>
    <row r="309" ht="14.45" hidden="1" customHeight="1" x14ac:dyDescent="0.5"/>
    <row r="310" ht="14.45" hidden="1" customHeight="1" x14ac:dyDescent="0.5"/>
    <row r="311" ht="14.45" hidden="1" customHeight="1" x14ac:dyDescent="0.5"/>
    <row r="312" ht="14.45" hidden="1" customHeight="1" x14ac:dyDescent="0.5"/>
    <row r="313" ht="14.45" hidden="1" customHeight="1" x14ac:dyDescent="0.5"/>
    <row r="314" ht="14.45" hidden="1" customHeight="1" x14ac:dyDescent="0.5"/>
    <row r="315" ht="14.45" hidden="1" customHeight="1" x14ac:dyDescent="0.5"/>
    <row r="316" ht="14.45" hidden="1" customHeight="1" x14ac:dyDescent="0.5"/>
    <row r="317" ht="14.45" hidden="1" customHeight="1" x14ac:dyDescent="0.5"/>
    <row r="318" ht="14.45" hidden="1" customHeight="1" x14ac:dyDescent="0.5"/>
    <row r="319" ht="14.45" hidden="1" customHeight="1" x14ac:dyDescent="0.5"/>
    <row r="320" ht="14.45" hidden="1" customHeight="1" x14ac:dyDescent="0.5"/>
    <row r="321" ht="14.45" hidden="1" customHeight="1" x14ac:dyDescent="0.5"/>
    <row r="322" ht="14.45" hidden="1" customHeight="1" x14ac:dyDescent="0.5"/>
    <row r="323" ht="14.45" hidden="1" customHeight="1" x14ac:dyDescent="0.5"/>
    <row r="324" ht="14.45" hidden="1" customHeight="1" x14ac:dyDescent="0.5"/>
    <row r="325" ht="14.45" hidden="1" customHeight="1" x14ac:dyDescent="0.5"/>
    <row r="326" ht="14.45" hidden="1" customHeight="1" x14ac:dyDescent="0.5"/>
    <row r="327" ht="14.45" hidden="1" customHeight="1" x14ac:dyDescent="0.5"/>
    <row r="328" ht="14.45" hidden="1" customHeight="1" x14ac:dyDescent="0.5"/>
    <row r="329" ht="14.45" hidden="1" customHeight="1" x14ac:dyDescent="0.5"/>
    <row r="330" ht="14.45" hidden="1" customHeight="1" x14ac:dyDescent="0.5"/>
    <row r="331" ht="14.45" hidden="1" customHeight="1" x14ac:dyDescent="0.5"/>
    <row r="332" ht="14.45" hidden="1" customHeight="1" x14ac:dyDescent="0.5"/>
    <row r="333" ht="14.45" hidden="1" customHeight="1" x14ac:dyDescent="0.5"/>
    <row r="334" ht="14.45" hidden="1" customHeight="1" x14ac:dyDescent="0.5"/>
    <row r="335" ht="14.45" hidden="1" customHeight="1" x14ac:dyDescent="0.5"/>
    <row r="336" ht="14.45" hidden="1" customHeight="1" x14ac:dyDescent="0.5"/>
    <row r="337" ht="14.45" hidden="1" customHeight="1" x14ac:dyDescent="0.5"/>
    <row r="338" ht="14.45" hidden="1" customHeight="1" x14ac:dyDescent="0.5"/>
    <row r="339" ht="14.45" hidden="1" customHeight="1" x14ac:dyDescent="0.5"/>
    <row r="340" ht="14.45" hidden="1" customHeight="1" x14ac:dyDescent="0.5"/>
    <row r="341" ht="14.45" hidden="1" customHeight="1" x14ac:dyDescent="0.5"/>
    <row r="342" ht="14.45" hidden="1" customHeight="1" x14ac:dyDescent="0.5"/>
    <row r="343" ht="14.45" hidden="1" customHeight="1" x14ac:dyDescent="0.5"/>
    <row r="344" ht="14.45" hidden="1" customHeight="1" x14ac:dyDescent="0.5"/>
    <row r="345" ht="14.45" hidden="1" customHeight="1" x14ac:dyDescent="0.5"/>
    <row r="346" ht="14.45" hidden="1" customHeight="1" x14ac:dyDescent="0.5"/>
    <row r="347" ht="14.45" hidden="1" customHeight="1" x14ac:dyDescent="0.5"/>
    <row r="348" ht="14.45" hidden="1" customHeight="1" x14ac:dyDescent="0.5"/>
    <row r="349" ht="14.45" hidden="1" customHeight="1" x14ac:dyDescent="0.5"/>
    <row r="350" ht="14.45" hidden="1" customHeight="1" x14ac:dyDescent="0.5"/>
    <row r="351" ht="14.45" hidden="1" customHeight="1" x14ac:dyDescent="0.5"/>
    <row r="352" ht="14.45" hidden="1" customHeight="1" x14ac:dyDescent="0.5"/>
    <row r="353" ht="14.45" hidden="1" customHeight="1" x14ac:dyDescent="0.5"/>
    <row r="354" ht="14.45" hidden="1" customHeight="1" x14ac:dyDescent="0.5"/>
    <row r="355" ht="14.45" hidden="1" customHeight="1" x14ac:dyDescent="0.5"/>
    <row r="356" ht="14.45" hidden="1" customHeight="1" x14ac:dyDescent="0.5"/>
    <row r="357" ht="14.45" hidden="1" customHeight="1" x14ac:dyDescent="0.5"/>
    <row r="358" ht="14.45" hidden="1" customHeight="1" x14ac:dyDescent="0.5"/>
    <row r="359" ht="14.45" hidden="1" customHeight="1" x14ac:dyDescent="0.5"/>
    <row r="360" ht="14.45" hidden="1" customHeight="1" x14ac:dyDescent="0.5"/>
    <row r="361" ht="14.45" hidden="1" customHeight="1" x14ac:dyDescent="0.5"/>
    <row r="362" ht="14.45" hidden="1" customHeight="1" x14ac:dyDescent="0.5"/>
    <row r="363" ht="14.45" hidden="1" customHeight="1" x14ac:dyDescent="0.5"/>
    <row r="364" ht="14.45" hidden="1" customHeight="1" x14ac:dyDescent="0.5"/>
    <row r="365" ht="14.45" hidden="1" customHeight="1" x14ac:dyDescent="0.5"/>
    <row r="366" ht="14.45" hidden="1" customHeight="1" x14ac:dyDescent="0.5"/>
    <row r="367" ht="14.45" hidden="1" customHeight="1" x14ac:dyDescent="0.5"/>
    <row r="368" ht="14.45" hidden="1" customHeight="1" x14ac:dyDescent="0.5"/>
    <row r="369" ht="14.45" hidden="1" customHeight="1" x14ac:dyDescent="0.5"/>
    <row r="370" ht="14.45" hidden="1" customHeight="1" x14ac:dyDescent="0.5"/>
    <row r="371" ht="14.45" hidden="1" customHeight="1" x14ac:dyDescent="0.5"/>
    <row r="372" ht="14.45" hidden="1" customHeight="1" x14ac:dyDescent="0.5"/>
    <row r="373" ht="14.45" hidden="1" customHeight="1" x14ac:dyDescent="0.5"/>
    <row r="374" ht="14.45" hidden="1" customHeight="1" x14ac:dyDescent="0.5"/>
    <row r="375" ht="14.45" hidden="1" customHeight="1" x14ac:dyDescent="0.5"/>
    <row r="376" ht="14.45" hidden="1" customHeight="1" x14ac:dyDescent="0.5"/>
    <row r="377" ht="14.45" hidden="1" customHeight="1" x14ac:dyDescent="0.5"/>
    <row r="378" ht="14.45" hidden="1" customHeight="1" x14ac:dyDescent="0.5"/>
    <row r="379" ht="14.45" hidden="1" customHeight="1" x14ac:dyDescent="0.5"/>
    <row r="380" ht="14.45" hidden="1" customHeight="1" x14ac:dyDescent="0.5"/>
    <row r="381" ht="14.45" hidden="1" customHeight="1" x14ac:dyDescent="0.5"/>
    <row r="382" ht="14.45" hidden="1" customHeight="1" x14ac:dyDescent="0.5"/>
    <row r="383" ht="14.45" hidden="1" customHeight="1" x14ac:dyDescent="0.5"/>
    <row r="384" ht="14.45" hidden="1" customHeight="1" x14ac:dyDescent="0.5"/>
    <row r="385" ht="14.45" hidden="1" customHeight="1" x14ac:dyDescent="0.5"/>
    <row r="386" ht="14.45" hidden="1" customHeight="1" x14ac:dyDescent="0.5"/>
    <row r="387" ht="14.45" hidden="1" customHeight="1" x14ac:dyDescent="0.5"/>
    <row r="388" ht="14.45" hidden="1" customHeight="1" x14ac:dyDescent="0.5"/>
    <row r="389" ht="14.45" hidden="1" customHeight="1" x14ac:dyDescent="0.5"/>
    <row r="390" ht="14.45" hidden="1" customHeight="1" x14ac:dyDescent="0.5"/>
    <row r="391" ht="14.45" hidden="1" customHeight="1" x14ac:dyDescent="0.5"/>
    <row r="392" ht="14.45" hidden="1" customHeight="1" x14ac:dyDescent="0.5"/>
    <row r="393" ht="14.45" hidden="1" customHeight="1" x14ac:dyDescent="0.5"/>
    <row r="394" ht="14.45" hidden="1" customHeight="1" x14ac:dyDescent="0.5"/>
    <row r="395" ht="14.45" hidden="1" customHeight="1" x14ac:dyDescent="0.5"/>
    <row r="396" ht="14.45" hidden="1" customHeight="1" x14ac:dyDescent="0.5"/>
    <row r="397" ht="14.45" hidden="1" customHeight="1" x14ac:dyDescent="0.5"/>
    <row r="398" ht="14.45" hidden="1" customHeight="1" x14ac:dyDescent="0.5"/>
    <row r="399" ht="14.45" hidden="1" customHeight="1" x14ac:dyDescent="0.5"/>
    <row r="400" ht="14.45" hidden="1" customHeight="1" x14ac:dyDescent="0.5"/>
    <row r="401" ht="14.45" hidden="1" customHeight="1" x14ac:dyDescent="0.5"/>
    <row r="402" ht="14.45" hidden="1" customHeight="1" x14ac:dyDescent="0.5"/>
    <row r="403" ht="14.45" hidden="1" customHeight="1" x14ac:dyDescent="0.5"/>
    <row r="404" ht="14.45" hidden="1" customHeight="1" x14ac:dyDescent="0.5"/>
    <row r="405" ht="14.45" hidden="1" customHeight="1" x14ac:dyDescent="0.5"/>
    <row r="406" ht="14.45" hidden="1" customHeight="1" x14ac:dyDescent="0.5"/>
    <row r="407" ht="14.45" hidden="1" customHeight="1" x14ac:dyDescent="0.5"/>
    <row r="408" ht="14.45" hidden="1" customHeight="1" x14ac:dyDescent="0.5"/>
    <row r="409" ht="14.45" hidden="1" customHeight="1" x14ac:dyDescent="0.5"/>
    <row r="410" ht="14.45" hidden="1" customHeight="1" x14ac:dyDescent="0.5"/>
    <row r="411" ht="14.45" hidden="1" customHeight="1" x14ac:dyDescent="0.5"/>
    <row r="412" ht="14.45" hidden="1" customHeight="1" x14ac:dyDescent="0.5"/>
    <row r="413" ht="14.45" hidden="1" customHeight="1" x14ac:dyDescent="0.5"/>
  </sheetData>
  <sheetProtection algorithmName="SHA-512" hashValue="WD59j7cS5O9O0v9pmixw45wAlj/YJc+sk8Q+8W39ospNtORhEH0vRE17IOAa7+MVzm/ZygUVmLh7PXyvG1nGag==" saltValue="5kx5CL0nnH8GappERbWnNw==" spinCount="100000" sheet="1" objects="1" scenarios="1" selectLockedCells="1" autoFilter="0"/>
  <mergeCells count="61">
    <mergeCell ref="S31:X36"/>
    <mergeCell ref="G31:Q31"/>
    <mergeCell ref="C32:D35"/>
    <mergeCell ref="G35:K35"/>
    <mergeCell ref="M33:Q33"/>
    <mergeCell ref="M35:Q35"/>
    <mergeCell ref="G33:K33"/>
    <mergeCell ref="H25:O25"/>
    <mergeCell ref="H27:O27"/>
    <mergeCell ref="C19:G19"/>
    <mergeCell ref="C21:G21"/>
    <mergeCell ref="C23:G23"/>
    <mergeCell ref="C25:G25"/>
    <mergeCell ref="C27:G27"/>
    <mergeCell ref="H19:O19"/>
    <mergeCell ref="H21:O21"/>
    <mergeCell ref="H23:O23"/>
    <mergeCell ref="H9:M9"/>
    <mergeCell ref="H11:W15"/>
    <mergeCell ref="T19:W19"/>
    <mergeCell ref="T21:W21"/>
    <mergeCell ref="T23:W23"/>
    <mergeCell ref="V2:W2"/>
    <mergeCell ref="T2:U2"/>
    <mergeCell ref="R2:S2"/>
    <mergeCell ref="P2:Q2"/>
    <mergeCell ref="R27:S27"/>
    <mergeCell ref="R19:S19"/>
    <mergeCell ref="R21:S21"/>
    <mergeCell ref="R23:S23"/>
    <mergeCell ref="R25:S25"/>
    <mergeCell ref="R5:W5"/>
    <mergeCell ref="T25:W25"/>
    <mergeCell ref="T27:W27"/>
    <mergeCell ref="Q7:W7"/>
    <mergeCell ref="M4:M6"/>
    <mergeCell ref="N7:P7"/>
    <mergeCell ref="N5:Q5"/>
    <mergeCell ref="H7:M7"/>
    <mergeCell ref="L2:M2"/>
    <mergeCell ref="B1:K3"/>
    <mergeCell ref="N2:O2"/>
    <mergeCell ref="B5:G5"/>
    <mergeCell ref="B7:G7"/>
    <mergeCell ref="I5:K5"/>
    <mergeCell ref="A25:A27"/>
    <mergeCell ref="A29:A31"/>
    <mergeCell ref="D13:G13"/>
    <mergeCell ref="B9:G9"/>
    <mergeCell ref="R9:V9"/>
    <mergeCell ref="R17:S17"/>
    <mergeCell ref="C17:G17"/>
    <mergeCell ref="B11:G11"/>
    <mergeCell ref="B15:F15"/>
    <mergeCell ref="G14:G16"/>
    <mergeCell ref="B12:C14"/>
    <mergeCell ref="N9:P9"/>
    <mergeCell ref="T17:W17"/>
    <mergeCell ref="H17:O17"/>
    <mergeCell ref="O29:T29"/>
    <mergeCell ref="C29:K29"/>
  </mergeCells>
  <conditionalFormatting sqref="Q17">
    <cfRule type="containsErrors" dxfId="411" priority="24">
      <formula>ISERROR(Q17)</formula>
    </cfRule>
  </conditionalFormatting>
  <conditionalFormatting sqref="L29">
    <cfRule type="cellIs" dxfId="410" priority="17" operator="notEqual">
      <formula>100</formula>
    </cfRule>
  </conditionalFormatting>
  <conditionalFormatting sqref="Y2">
    <cfRule type="expression" dxfId="409" priority="13">
      <formula>$Z$2="OK"</formula>
    </cfRule>
  </conditionalFormatting>
  <conditionalFormatting sqref="W9">
    <cfRule type="cellIs" dxfId="408" priority="11" operator="lessThan">
      <formula>COUNTIFS(Q17:Q27,"&gt;0")</formula>
    </cfRule>
  </conditionalFormatting>
  <conditionalFormatting sqref="H21 H27 H23 H25">
    <cfRule type="expression" dxfId="407" priority="6">
      <formula>OR(AND(H21="",H23&lt;&gt;""),AND(H21="",Q21&lt;&gt;""))</formula>
    </cfRule>
  </conditionalFormatting>
  <conditionalFormatting sqref="Q19">
    <cfRule type="containsErrors" dxfId="406" priority="5">
      <formula>ISERROR(Q19)</formula>
    </cfRule>
  </conditionalFormatting>
  <conditionalFormatting sqref="Q21">
    <cfRule type="containsErrors" dxfId="405" priority="4">
      <formula>ISERROR(Q21)</formula>
    </cfRule>
  </conditionalFormatting>
  <conditionalFormatting sqref="Q23">
    <cfRule type="containsErrors" dxfId="404" priority="3">
      <formula>ISERROR(Q23)</formula>
    </cfRule>
  </conditionalFormatting>
  <conditionalFormatting sqref="Q25">
    <cfRule type="containsErrors" dxfId="403" priority="2">
      <formula>ISERROR(Q25)</formula>
    </cfRule>
  </conditionalFormatting>
  <conditionalFormatting sqref="Q27">
    <cfRule type="containsErrors" dxfId="402" priority="1">
      <formula>ISERROR(Q27)</formula>
    </cfRule>
  </conditionalFormatting>
  <dataValidations xWindow="149" yWindow="61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500-000000000000}"/>
    <dataValidation allowBlank="1" showErrorMessage="1" promptTitle="Retroalimentación" prompt="Escribe el comentario que quieres que aparezca para cada respuesta." sqref="T21 T17 T23 T19 T25 T27" xr:uid="{00000000-0002-0000-0500-000001000000}"/>
    <dataValidation allowBlank="1" showErrorMessage="1" promptTitle="Enunciado de la pregunta" prompt="Escribe el enunciado de la pregunta. Si quieres poner CÓDIGOS ESPECIALES, pincha F2 o haz &quot;clic&quot; dos veces con el ratón." sqref="H11" xr:uid="{00000000-0002-0000-0500-000002000000}"/>
    <dataValidation allowBlank="1" showErrorMessage="1" promptTitle="Descripción" prompt="Escirbe lo que quieras que aparezca en el NOMBRE de la pregunta. Éste se formará con el PREFIJO puesto en Datos Generales + el número de la pregunta + la Descripción." sqref="H9:M9" xr:uid="{00000000-0002-0000-0500-000003000000}"/>
    <dataValidation allowBlank="1" showErrorMessage="1" promptTitle="Respuestas" prompt="Escribe la respuesta que corresponda según lo que está escrito a la izquierda. Primero hay que poner las respuestas correctas y, a continuación, las incorrctas. " sqref="H17 H23 H21 H19 H27 H25" xr:uid="{00000000-0002-0000-0500-000004000000}"/>
    <dataValidation allowBlank="1" promptTitle="Puntos Respuesta Correcta" prompt="La puntuación que tendrá cada respuesta correcta. Si hay más de una respuesta correcta, la suma total debe ser 100 o 1." sqref="L29 U29" xr:uid="{00000000-0002-0000-0500-000005000000}"/>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xr:uid="{00000000-0002-0000-0500-000006000000}">
      <formula1>1</formula1>
      <formula2>6</formula2>
    </dataValidation>
    <dataValidation type="whole" allowBlank="1" showInputMessage="1" showErrorMessage="1" sqref="H5" xr:uid="{00000000-0002-0000-0500-000007000000}">
      <formula1>1</formula1>
      <formula2>9999</formula2>
    </dataValidation>
    <dataValidation type="list" allowBlank="1" showErrorMessage="1" promptTitle="Respuesta Incorrecta" prompt="La puntuación que tendrá cada respuesta incorrecta. Si hay más de una respuesta incorrecta, la suma total debe ser -100 o -1. Si no quieres restar puntos por respuestas incorrectas, déjalo a CERO." sqref="W9" xr:uid="{00000000-0002-0000-0500-000008000000}">
      <formula1>"2,3,4,5,6"</formula1>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3 Q19 Q21 Q25 Q27" xr:uid="{00000000-0002-0000-0500-000009000000}">
      <formula1>"+100,+100/2,+100/3,+100/4,+100/5,+100/6,0,-100,-100/2,-100/3,-100/4,-100/5"</formula1>
    </dataValidation>
  </dataValidations>
  <hyperlinks>
    <hyperlink ref="B1:K3" r:id="rId1" tooltip="Tutorial" display="FastTest PlugIn - Opción Múltiple +R" xr:uid="{00000000-0004-0000-0500-000000000000}"/>
    <hyperlink ref="D13" r:id="rId2" display="EDITOR PREGUNTAS CLOZE" xr:uid="{00000000-0004-0000-0500-000001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5121" r:id="rId7" name="Contador 10">
              <controlPr defaultSize="0" autoPict="0" macro="[0]!Cambiar_N_I_Banco_Preguntas" altText="Para consultar los datos de cada pregunta.">
                <anchor moveWithCells="1" sizeWithCells="1">
                  <from>
                    <xdr:col>7</xdr:col>
                    <xdr:colOff>359833</xdr:colOff>
                    <xdr:row>3</xdr:row>
                    <xdr:rowOff>67733</xdr:rowOff>
                  </from>
                  <to>
                    <xdr:col>8</xdr:col>
                    <xdr:colOff>46567</xdr:colOff>
                    <xdr:row>5</xdr:row>
                    <xdr:rowOff>16933</xdr:rowOff>
                  </to>
                </anchor>
              </controlPr>
            </control>
          </mc:Choice>
        </mc:AlternateContent>
        <mc:AlternateContent xmlns:mc="http://schemas.openxmlformats.org/markup-compatibility/2006">
          <mc:Choice Requires="x14">
            <control shapeId="5122" r:id="rId8" name="Contador 100">
              <controlPr defaultSize="0" autoPict="0" macro="[0]!Cambiar_N_I_Banco_Preguntas" altText="Para consultar los datos de cada pregunta.">
                <anchor moveWithCells="1" sizeWithCells="1">
                  <from>
                    <xdr:col>8</xdr:col>
                    <xdr:colOff>46567</xdr:colOff>
                    <xdr:row>3</xdr:row>
                    <xdr:rowOff>67733</xdr:rowOff>
                  </from>
                  <to>
                    <xdr:col>8</xdr:col>
                    <xdr:colOff>139700</xdr:colOff>
                    <xdr:row>5</xdr:row>
                    <xdr:rowOff>16933</xdr:rowOff>
                  </to>
                </anchor>
              </controlPr>
            </control>
          </mc:Choice>
        </mc:AlternateContent>
        <mc:AlternateContent xmlns:mc="http://schemas.openxmlformats.org/markup-compatibility/2006">
          <mc:Choice Requires="x14">
            <control shapeId="5123" r:id="rId9" name="Contador 1">
              <controlPr defaultSize="0" autoPict="0" macro="[0]!Ver_Datos_Preguntas" altText="Para consultar los datos de cada pregunta.">
                <anchor moveWithCells="1" sizeWithCells="1">
                  <from>
                    <xdr:col>12</xdr:col>
                    <xdr:colOff>0</xdr:colOff>
                    <xdr:row>3</xdr:row>
                    <xdr:rowOff>67733</xdr:rowOff>
                  </from>
                  <to>
                    <xdr:col>12</xdr:col>
                    <xdr:colOff>88900</xdr:colOff>
                    <xdr:row>5</xdr:row>
                    <xdr:rowOff>8467</xdr:rowOff>
                  </to>
                </anchor>
              </controlPr>
            </control>
          </mc:Choice>
        </mc:AlternateContent>
        <mc:AlternateContent xmlns:mc="http://schemas.openxmlformats.org/markup-compatibility/2006">
          <mc:Choice Requires="x14">
            <control shapeId="5124" r:id="rId10" name="Box PREGUNTA">
              <controlPr defaultSize="0" autoFill="0" autoLine="0" autoPict="0">
                <anchor moveWithCells="1">
                  <from>
                    <xdr:col>12</xdr:col>
                    <xdr:colOff>80433</xdr:colOff>
                    <xdr:row>4</xdr:row>
                    <xdr:rowOff>8467</xdr:rowOff>
                  </from>
                  <to>
                    <xdr:col>12</xdr:col>
                    <xdr:colOff>325967</xdr:colOff>
                    <xdr:row>4</xdr:row>
                    <xdr:rowOff>245533</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_22">
    <tabColor rgb="FFE87B00"/>
    <pageSetUpPr autoPageBreaks="0" fitToPage="1"/>
  </sheetPr>
  <dimension ref="A1:AK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35" x14ac:dyDescent="0.5"/>
  <cols>
    <col min="1" max="1" width="9.64453125" customWidth="1"/>
    <col min="2" max="2" width="5.3515625" customWidth="1"/>
    <col min="3" max="3" width="4.87890625" customWidth="1"/>
    <col min="4" max="4" width="5.1171875" style="2" customWidth="1"/>
    <col min="5" max="5" width="4.64453125" style="2" customWidth="1"/>
    <col min="6" max="6" width="10.52734375" style="2" customWidth="1"/>
    <col min="7" max="7" width="44.41015625" customWidth="1"/>
    <col min="8" max="13" width="12.52734375" customWidth="1"/>
    <col min="14" max="25" width="14.3515625" customWidth="1"/>
    <col min="26" max="26" width="10.64453125" customWidth="1"/>
    <col min="27" max="31" width="14.3515625" hidden="1" customWidth="1"/>
    <col min="32" max="36" width="11.41015625" customWidth="1"/>
    <col min="37" max="16384" width="11.41015625" hidden="1"/>
  </cols>
  <sheetData>
    <row r="1" spans="1:37" ht="39.950000000000003" customHeight="1" x14ac:dyDescent="0.5">
      <c r="A1" s="121" t="s">
        <v>4314</v>
      </c>
      <c r="B1" s="67"/>
      <c r="C1" s="68"/>
      <c r="D1" s="120"/>
      <c r="E1" s="120"/>
      <c r="F1" s="122" t="s">
        <v>4193</v>
      </c>
      <c r="G1" s="229" t="s">
        <v>4194</v>
      </c>
      <c r="H1" s="508">
        <f>COUNTA('Datos O2'!$G$6:$G$6)</f>
        <v>0</v>
      </c>
      <c r="I1" s="123" t="s">
        <v>339</v>
      </c>
    </row>
    <row r="2" spans="1:37" s="211" customFormat="1" ht="50.1" customHeight="1" thickBot="1" x14ac:dyDescent="0.55000000000000004">
      <c r="A2" s="133" t="s">
        <v>22</v>
      </c>
      <c r="B2" s="203" t="s">
        <v>4197</v>
      </c>
      <c r="C2" s="203" t="s">
        <v>4198</v>
      </c>
      <c r="D2" s="204" t="s">
        <v>4199</v>
      </c>
      <c r="E2" s="204" t="s">
        <v>4200</v>
      </c>
      <c r="F2" s="145" t="s">
        <v>4195</v>
      </c>
      <c r="G2" s="143" t="s">
        <v>4201</v>
      </c>
      <c r="H2" s="197" t="s">
        <v>1091</v>
      </c>
      <c r="I2" s="198" t="s">
        <v>1092</v>
      </c>
      <c r="J2" s="199" t="s">
        <v>1093</v>
      </c>
      <c r="K2" s="200" t="s">
        <v>1094</v>
      </c>
      <c r="L2" s="201" t="s">
        <v>1095</v>
      </c>
      <c r="M2" s="202" t="s">
        <v>1096</v>
      </c>
      <c r="N2" s="162" t="s">
        <v>1150</v>
      </c>
      <c r="O2" s="163" t="s">
        <v>1151</v>
      </c>
      <c r="P2" s="150" t="s">
        <v>1152</v>
      </c>
      <c r="Q2" s="164" t="s">
        <v>1153</v>
      </c>
      <c r="R2" s="165" t="s">
        <v>1154</v>
      </c>
      <c r="S2" s="166" t="s">
        <v>1155</v>
      </c>
      <c r="T2" s="205" t="s">
        <v>1097</v>
      </c>
      <c r="U2" s="206" t="s">
        <v>1098</v>
      </c>
      <c r="V2" s="207" t="s">
        <v>1099</v>
      </c>
      <c r="W2" s="208" t="s">
        <v>1100</v>
      </c>
      <c r="X2" s="209" t="s">
        <v>1101</v>
      </c>
      <c r="Y2" s="210" t="s">
        <v>1102</v>
      </c>
      <c r="Z2" s="311" t="s">
        <v>3149</v>
      </c>
      <c r="AA2" s="166">
        <f>'Datos OM'!AA2</f>
        <v>0</v>
      </c>
      <c r="AB2" s="166">
        <f>'Datos OM'!AB2</f>
        <v>0</v>
      </c>
      <c r="AC2" s="166">
        <f>'Datos OM'!AC2</f>
        <v>0</v>
      </c>
      <c r="AD2" s="166">
        <f>'Datos OM'!AD2</f>
        <v>0</v>
      </c>
      <c r="AE2" s="166">
        <f>'Datos OM'!AE2</f>
        <v>0</v>
      </c>
      <c r="AF2" s="146" t="s">
        <v>1111</v>
      </c>
      <c r="AG2" s="147" t="s">
        <v>1112</v>
      </c>
      <c r="AH2" s="148" t="s">
        <v>1113</v>
      </c>
      <c r="AI2" s="149" t="s">
        <v>1114</v>
      </c>
      <c r="AJ2" s="150" t="s">
        <v>924</v>
      </c>
    </row>
    <row r="3" spans="1:37" s="192" customFormat="1" ht="14.7" hidden="1" thickTop="1" x14ac:dyDescent="0.5">
      <c r="A3"/>
      <c r="B3"/>
      <c r="C3"/>
      <c r="D3"/>
      <c r="E3"/>
      <c r="F3"/>
      <c r="G3"/>
      <c r="H3"/>
      <c r="I3"/>
      <c r="J3"/>
      <c r="K3"/>
      <c r="L3"/>
      <c r="M3"/>
      <c r="N3"/>
      <c r="O3"/>
      <c r="P3"/>
      <c r="Q3"/>
      <c r="R3"/>
      <c r="S3"/>
      <c r="T3"/>
      <c r="U3"/>
      <c r="V3"/>
      <c r="W3"/>
      <c r="X3"/>
      <c r="Y3"/>
      <c r="Z3"/>
      <c r="AA3"/>
      <c r="AB3"/>
      <c r="AC3"/>
      <c r="AD3"/>
      <c r="AE3"/>
      <c r="AF3"/>
      <c r="AG3"/>
      <c r="AH3"/>
      <c r="AI3"/>
      <c r="AJ3"/>
      <c r="AK3" s="192" t="str">
        <f ca="1">IFERROR(IF(INDIRECT("A" &amp; CHAR(COLUMN()+38)&amp;PREGUNTA_ACTUAL-(N_I_O2)+N_I_Tabla)="","",INDIRECT("A" &amp; CHAR(COLUMN()+38)&amp;PREGUNTA_ACTUAL-(N_I_O2)+N_I_Tabla)),"")</f>
        <v/>
      </c>
    </row>
    <row r="4" spans="1:37" s="192" customFormat="1" ht="12" hidden="1" thickTop="1" x14ac:dyDescent="0.5">
      <c r="A4" s="29">
        <v>201</v>
      </c>
      <c r="B4" s="191">
        <f>N_I_Tabla</f>
        <v>6</v>
      </c>
      <c r="C4" s="378"/>
      <c r="D4" s="285"/>
      <c r="E4" s="285"/>
      <c r="F4" s="34"/>
      <c r="G4" s="185"/>
      <c r="H4" s="45"/>
      <c r="I4" s="46"/>
      <c r="J4" s="47"/>
      <c r="K4" s="48"/>
      <c r="L4" s="49"/>
      <c r="M4" s="50"/>
      <c r="N4" s="35"/>
      <c r="O4" s="36"/>
      <c r="P4" s="37"/>
      <c r="Q4" s="38"/>
      <c r="R4" s="39"/>
      <c r="S4" s="40"/>
      <c r="T4" s="82"/>
      <c r="U4" s="79"/>
      <c r="V4" s="83"/>
      <c r="W4" s="84"/>
      <c r="X4" s="85"/>
      <c r="Y4" s="86"/>
      <c r="Z4" s="375"/>
      <c r="AA4" s="40"/>
      <c r="AB4" s="40"/>
      <c r="AC4" s="40"/>
      <c r="AD4" s="40"/>
      <c r="AE4" s="40"/>
      <c r="AF4" s="41"/>
      <c r="AG4" s="42"/>
      <c r="AH4" s="43"/>
      <c r="AI4" s="44"/>
      <c r="AJ4" s="37"/>
    </row>
    <row r="5" spans="1:37" ht="9.9499999999999993" customHeight="1" thickTop="1" thickBot="1" x14ac:dyDescent="0.55000000000000004">
      <c r="A5" s="313" t="s">
        <v>1162</v>
      </c>
      <c r="B5" s="313" t="s">
        <v>1163</v>
      </c>
      <c r="C5" s="313" t="s">
        <v>1164</v>
      </c>
      <c r="D5" s="313" t="s">
        <v>1165</v>
      </c>
      <c r="E5" s="313" t="s">
        <v>1269</v>
      </c>
      <c r="F5" s="314" t="s">
        <v>1268</v>
      </c>
      <c r="G5" s="315" t="s">
        <v>21</v>
      </c>
      <c r="H5" s="315" t="s">
        <v>1091</v>
      </c>
      <c r="I5" s="315" t="s">
        <v>1092</v>
      </c>
      <c r="J5" s="315" t="s">
        <v>1093</v>
      </c>
      <c r="K5" s="315" t="s">
        <v>1094</v>
      </c>
      <c r="L5" s="315" t="s">
        <v>3948</v>
      </c>
      <c r="M5" s="315" t="s">
        <v>1096</v>
      </c>
      <c r="N5" s="314" t="s">
        <v>1150</v>
      </c>
      <c r="O5" s="314" t="s">
        <v>1151</v>
      </c>
      <c r="P5" s="314" t="s">
        <v>1152</v>
      </c>
      <c r="Q5" s="314" t="s">
        <v>1153</v>
      </c>
      <c r="R5" s="314" t="s">
        <v>1154</v>
      </c>
      <c r="S5" s="314" t="s">
        <v>1155</v>
      </c>
      <c r="T5" s="316" t="s">
        <v>1097</v>
      </c>
      <c r="U5" s="316" t="s">
        <v>1098</v>
      </c>
      <c r="V5" s="316" t="s">
        <v>1099</v>
      </c>
      <c r="W5" s="316" t="s">
        <v>1100</v>
      </c>
      <c r="X5" s="316" t="s">
        <v>1101</v>
      </c>
      <c r="Y5" s="316" t="s">
        <v>1102</v>
      </c>
      <c r="Z5" s="316" t="s">
        <v>1156</v>
      </c>
      <c r="AA5" s="314" t="s">
        <v>1157</v>
      </c>
      <c r="AB5" s="314" t="s">
        <v>1158</v>
      </c>
      <c r="AC5" s="314" t="s">
        <v>1159</v>
      </c>
      <c r="AD5" s="314" t="s">
        <v>1160</v>
      </c>
      <c r="AE5" s="314" t="s">
        <v>1161</v>
      </c>
      <c r="AF5" s="314" t="s">
        <v>1111</v>
      </c>
      <c r="AG5" s="314" t="s">
        <v>1112</v>
      </c>
      <c r="AH5" s="314" t="s">
        <v>1113</v>
      </c>
      <c r="AI5" s="314" t="s">
        <v>1114</v>
      </c>
      <c r="AJ5" s="314" t="s">
        <v>924</v>
      </c>
    </row>
    <row r="6" spans="1:37" ht="14.7" thickTop="1" x14ac:dyDescent="0.5">
      <c r="A6" s="384" t="str">
        <f>IFERROR(IF(Tabla_O2[[#This Row],[Enunciado]]="","",PREF_PREGUNTA&amp;IF(PREF_PREGUNTA="",""," - ")&amp;
IF(n_preg_ON_O2=TRUE,IF((N_I_O2+ROW()-N_I_Tabla)&gt;99,
IF((N_I_O2+ROW()-N_I_Tabla)&lt;100,"0",""),"")&amp;
IF((N_I_O2+ROW()-N_I_Tabla)&lt;10,"0","")&amp;(N_I_O2+ROW()-N_I_Tabla),""))&amp;
IF(Tabla_O2[[#This Row],[Descripcion]]&lt;&gt;""," "&amp;Tabla_O2[[#This Row],[Descripcion]],""),"")</f>
        <v/>
      </c>
      <c r="B6" s="80" t="str">
        <f>IF(COUNTIF(Tabla_O2[[#This Row],[Puntos 1]:[Puntos 6]],"&gt;0")=0,"",COUNTIF(Tabla_O2[[#This Row],[Puntos 1]:[Puntos 6]],"&gt;0"))</f>
        <v/>
      </c>
      <c r="C6" s="80" t="str">
        <f>IFERROR(MAX(COUNTA(Tabla_O2[[#This Row],[Respuesta 1]:[Respuesta 6]])-Tabla_O2[[#This Row],[NRC]],0),"")</f>
        <v/>
      </c>
      <c r="D6" s="80" t="str">
        <f>IF(SUMIF(Tabla_O2[[#This Row],[Puntos 1]:[Puntos 6]],"&gt;0")=0,"",SUMIF(Tabla_O2[[#This Row],[Puntos 1]:[Puntos 6]],"&gt;0"))</f>
        <v/>
      </c>
      <c r="E6" s="80" t="str">
        <f>IF(SUMIF(Tabla_O2[[#This Row],[Puntos 1]:[Puntos 6]],"&lt;0")=0,"",SUMIF(Tabla_O2[[#This Row],[Puntos 1]:[Puntos 6]],"&lt;0"))</f>
        <v/>
      </c>
      <c r="F6" s="554"/>
      <c r="G6" s="565"/>
      <c r="H6" s="45"/>
      <c r="I6" s="46"/>
      <c r="J6" s="47"/>
      <c r="K6" s="48"/>
      <c r="L6" s="49"/>
      <c r="M6" s="50"/>
      <c r="N6" s="35"/>
      <c r="O6" s="36"/>
      <c r="P6" s="37"/>
      <c r="Q6" s="38"/>
      <c r="R6" s="39"/>
      <c r="S6" s="40"/>
      <c r="T6" s="82"/>
      <c r="U6" s="79"/>
      <c r="V6" s="83"/>
      <c r="W6" s="84"/>
      <c r="X6" s="85"/>
      <c r="Y6" s="86"/>
      <c r="Z6" s="375"/>
      <c r="AA6" s="40"/>
      <c r="AB6" s="40"/>
      <c r="AC6" s="40"/>
      <c r="AD6" s="40"/>
      <c r="AE6" s="40"/>
      <c r="AF6" s="515"/>
      <c r="AG6" s="511"/>
      <c r="AH6" s="512"/>
      <c r="AI6" s="513"/>
      <c r="AJ6" s="514"/>
    </row>
  </sheetData>
  <sheetProtection algorithmName="SHA-512" hashValue="aLP6zY6Rfq0LNp1u0DbN+cqfPNkU6U6QNES5hGQ7Qr5aYV+g/TTHKOs4U/nH25CeSTbSGtnmCnoRwGY/MDfYBw==" saltValue="qKn9+4q0tlDfi86X2hsI5g==" spinCount="100000" sheet="1" objects="1" scenarios="1" selectLockedCells="1" autoFilter="0"/>
  <conditionalFormatting sqref="F4:S4 F2:AJ2 Z4:AE4 F6:AJ6">
    <cfRule type="cellIs" dxfId="401" priority="974" operator="equal">
      <formula>""</formula>
    </cfRule>
    <cfRule type="cellIs" dxfId="400" priority="975" operator="equal">
      <formula>0</formula>
    </cfRule>
  </conditionalFormatting>
  <conditionalFormatting sqref="AF4:AI4">
    <cfRule type="cellIs" dxfId="399" priority="966" operator="equal">
      <formula>""</formula>
    </cfRule>
    <cfRule type="cellIs" dxfId="398" priority="967" operator="equal">
      <formula>0</formula>
    </cfRule>
  </conditionalFormatting>
  <conditionalFormatting sqref="T4:Y4">
    <cfRule type="cellIs" dxfId="397" priority="468" operator="equal">
      <formula>""</formula>
    </cfRule>
    <cfRule type="cellIs" dxfId="396" priority="469" operator="equal">
      <formula>0</formula>
    </cfRule>
  </conditionalFormatting>
  <conditionalFormatting sqref="AJ4">
    <cfRule type="cellIs" dxfId="395" priority="266" operator="equal">
      <formula>""</formula>
    </cfRule>
    <cfRule type="cellIs" dxfId="394" priority="267" operator="equal">
      <formula>0</formula>
    </cfRule>
  </conditionalFormatting>
  <conditionalFormatting sqref="F5:S5 AA5:AJ5">
    <cfRule type="cellIs" dxfId="393" priority="6" operator="equal">
      <formula>""</formula>
    </cfRule>
    <cfRule type="cellIs" dxfId="392" priority="7" operator="equal">
      <formula>0</formula>
    </cfRule>
  </conditionalFormatting>
  <conditionalFormatting sqref="T5:Z5">
    <cfRule type="cellIs" dxfId="391" priority="3" operator="equal">
      <formula>""</formula>
    </cfRule>
    <cfRule type="cellIs" dxfId="390" priority="4" operator="equal">
      <formula>0</formula>
    </cfRule>
  </conditionalFormatting>
  <conditionalFormatting sqref="G6">
    <cfRule type="duplicateValues" dxfId="389" priority="18580"/>
  </conditionalFormatting>
  <dataValidations disablePrompts="1" count="1">
    <dataValidation allowBlank="1" showInputMessage="1" showErrorMessage="1" errorTitle="Error" error="Debes introducir un número válido. _x000a_Rellena primero las respuestas._x000a__x000a_Pulsa ESC para continuar." sqref="B4 B6" xr:uid="{00000000-0002-0000-0600-000000000000}"/>
  </dataValidations>
  <pageMargins left="0.70866141732283472" right="0.70866141732283472" top="0.74803149606299213" bottom="0.74803149606299213" header="0.31496062992125984" footer="0.31496062992125984"/>
  <pageSetup paperSize="9" scale="33" fitToHeight="47" orientation="landscape"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_13">
    <tabColor rgb="FF005877"/>
    <pageSetUpPr fitToPage="1"/>
  </sheetPr>
  <dimension ref="A1:AV42"/>
  <sheetViews>
    <sheetView showGridLines="0" showRowColHeaders="0" zoomScale="129" zoomScaleNormal="129" workbookViewId="0">
      <pane xSplit="28" ySplit="39" topLeftCell="AC40" activePane="bottomRight" state="frozen"/>
      <selection activeCell="K7" sqref="K7:O7"/>
      <selection pane="topRight" activeCell="K7" sqref="K7:O7"/>
      <selection pane="bottomLeft" activeCell="K7" sqref="K7:O7"/>
      <selection pane="bottomRight" activeCell="H9" sqref="H9:M9"/>
    </sheetView>
  </sheetViews>
  <sheetFormatPr baseColWidth="10" defaultColWidth="0" defaultRowHeight="14.35" zeroHeight="1" x14ac:dyDescent="0.5"/>
  <cols>
    <col min="1" max="1" width="2.64453125" customWidth="1"/>
    <col min="2" max="2" width="2.6445312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1.64453125" customWidth="1"/>
    <col min="30" max="48" width="10.64453125" hidden="1" customWidth="1"/>
    <col min="49" max="16384" width="11.41015625" hidden="1"/>
  </cols>
  <sheetData>
    <row r="1" spans="1:29" ht="2.25" customHeight="1" thickTop="1" x14ac:dyDescent="0.5">
      <c r="A1" s="441" t="s">
        <v>3847</v>
      </c>
      <c r="B1" s="717" t="s">
        <v>4170</v>
      </c>
      <c r="C1" s="718"/>
      <c r="D1" s="718"/>
      <c r="E1" s="718"/>
      <c r="F1" s="718"/>
      <c r="G1" s="718"/>
      <c r="H1" s="718"/>
      <c r="I1" s="718"/>
      <c r="J1" s="718"/>
      <c r="K1" s="718"/>
      <c r="L1" s="52"/>
      <c r="M1" s="52"/>
      <c r="N1" s="52"/>
      <c r="O1" s="52"/>
      <c r="P1" s="52"/>
      <c r="Q1" s="52"/>
      <c r="R1" s="52"/>
      <c r="S1" s="52"/>
      <c r="T1" s="52"/>
      <c r="U1" s="52"/>
      <c r="V1" s="52"/>
      <c r="W1" s="52"/>
      <c r="X1" s="53"/>
      <c r="AA1" s="1">
        <v>0</v>
      </c>
      <c r="AB1" s="1">
        <v>0</v>
      </c>
      <c r="AC1">
        <v>29</v>
      </c>
    </row>
    <row r="2" spans="1:29" ht="30" customHeight="1" x14ac:dyDescent="0.5">
      <c r="A2" s="438" t="s">
        <v>319</v>
      </c>
      <c r="B2" s="719"/>
      <c r="C2" s="720"/>
      <c r="D2" s="720"/>
      <c r="E2" s="720"/>
      <c r="F2" s="720"/>
      <c r="G2" s="720"/>
      <c r="H2" s="720"/>
      <c r="I2" s="720"/>
      <c r="J2" s="720"/>
      <c r="K2" s="720"/>
      <c r="L2" s="711" t="s">
        <v>320</v>
      </c>
      <c r="M2" s="776"/>
      <c r="N2" s="752" t="s">
        <v>321</v>
      </c>
      <c r="O2" s="753"/>
      <c r="P2" s="754" t="s">
        <v>322</v>
      </c>
      <c r="Q2" s="753"/>
      <c r="R2" s="754" t="s">
        <v>323</v>
      </c>
      <c r="S2" s="753"/>
      <c r="T2" s="754" t="s">
        <v>324</v>
      </c>
      <c r="U2" s="753"/>
      <c r="V2" s="754" t="s">
        <v>3302</v>
      </c>
      <c r="W2" s="755"/>
      <c r="X2" s="69" t="s">
        <v>44</v>
      </c>
      <c r="Y2" s="118" t="s">
        <v>916</v>
      </c>
      <c r="Z2" s="430" t="s">
        <v>3847</v>
      </c>
      <c r="AB2" s="344">
        <v>28</v>
      </c>
    </row>
    <row r="3" spans="1:29" ht="2.25" customHeight="1" x14ac:dyDescent="0.5">
      <c r="A3" s="442"/>
      <c r="B3" s="719"/>
      <c r="C3" s="720"/>
      <c r="D3" s="720"/>
      <c r="E3" s="720"/>
      <c r="F3" s="720"/>
      <c r="G3" s="720"/>
      <c r="H3" s="720"/>
      <c r="I3" s="720"/>
      <c r="J3" s="720"/>
      <c r="K3" s="720"/>
      <c r="L3" s="56"/>
      <c r="M3" s="57"/>
      <c r="N3" s="58"/>
      <c r="O3" s="59"/>
      <c r="P3" s="58"/>
      <c r="Q3" s="59"/>
      <c r="R3" s="58"/>
      <c r="S3" s="59"/>
      <c r="T3" s="58"/>
      <c r="U3" s="59"/>
      <c r="V3" s="58"/>
      <c r="W3" s="59"/>
      <c r="X3" s="60"/>
      <c r="AB3" s="65" t="s">
        <v>1626</v>
      </c>
    </row>
    <row r="4" spans="1:29" ht="6" customHeight="1" x14ac:dyDescent="0.5">
      <c r="A4" s="442"/>
      <c r="B4" s="25"/>
      <c r="C4" s="458"/>
      <c r="D4" s="458"/>
      <c r="E4" s="458"/>
      <c r="F4" s="458"/>
      <c r="G4" s="458"/>
      <c r="H4" s="459"/>
      <c r="I4" s="460"/>
      <c r="J4" s="460"/>
      <c r="K4" s="460"/>
      <c r="L4" s="460"/>
      <c r="M4" s="774"/>
      <c r="N4" s="460"/>
      <c r="O4" s="460"/>
      <c r="P4" s="460"/>
      <c r="Q4" s="460"/>
      <c r="R4" s="460"/>
      <c r="S4" s="460"/>
      <c r="T4" s="459"/>
      <c r="U4" s="459"/>
      <c r="V4" s="459"/>
      <c r="W4" s="459"/>
      <c r="X4" s="26"/>
      <c r="Y4" s="62"/>
      <c r="AB4" s="65" t="s">
        <v>1627</v>
      </c>
    </row>
    <row r="5" spans="1:29" ht="19.95" customHeight="1" x14ac:dyDescent="0.5">
      <c r="A5" s="443" t="s">
        <v>35</v>
      </c>
      <c r="B5" s="648" t="s">
        <v>182</v>
      </c>
      <c r="C5" s="647"/>
      <c r="D5" s="647"/>
      <c r="E5" s="647"/>
      <c r="F5" s="647"/>
      <c r="G5" s="647"/>
      <c r="H5" s="461">
        <v>301</v>
      </c>
      <c r="I5" s="647" t="s">
        <v>384</v>
      </c>
      <c r="J5" s="647"/>
      <c r="K5" s="647"/>
      <c r="L5" s="462">
        <v>300</v>
      </c>
      <c r="M5" s="775"/>
      <c r="N5" s="704" t="s">
        <v>3996</v>
      </c>
      <c r="O5" s="680"/>
      <c r="P5" s="680"/>
      <c r="Q5" s="705"/>
      <c r="R5" s="704" t="s">
        <v>3989</v>
      </c>
      <c r="S5" s="680"/>
      <c r="T5" s="680"/>
      <c r="U5" s="680"/>
      <c r="V5" s="680"/>
      <c r="W5" s="680"/>
      <c r="X5" s="23"/>
      <c r="Y5" s="337"/>
      <c r="Z5" s="339">
        <v>1</v>
      </c>
      <c r="AA5" s="338"/>
      <c r="AB5" s="431">
        <v>17</v>
      </c>
    </row>
    <row r="6" spans="1:29" ht="6" customHeight="1" thickBot="1" x14ac:dyDescent="0.55000000000000004">
      <c r="A6" s="437"/>
      <c r="B6" s="20"/>
      <c r="C6" s="463"/>
      <c r="D6" s="463"/>
      <c r="E6" s="463"/>
      <c r="F6" s="463"/>
      <c r="G6" s="463"/>
      <c r="H6" s="464"/>
      <c r="I6" s="465"/>
      <c r="J6" s="465"/>
      <c r="K6" s="465"/>
      <c r="L6" s="465"/>
      <c r="M6" s="775"/>
      <c r="N6" s="465"/>
      <c r="O6" s="464"/>
      <c r="P6" s="472"/>
      <c r="Q6" s="465"/>
      <c r="R6" s="465"/>
      <c r="S6" s="19"/>
      <c r="T6" s="19"/>
      <c r="U6" s="19"/>
      <c r="V6" s="464"/>
      <c r="W6" s="464"/>
      <c r="X6" s="21"/>
      <c r="Y6" s="63"/>
      <c r="AB6" s="342"/>
    </row>
    <row r="7" spans="1:29" ht="19.95" customHeight="1" thickTop="1" thickBot="1" x14ac:dyDescent="0.55000000000000004">
      <c r="A7" s="492" t="s">
        <v>33</v>
      </c>
      <c r="B7" s="695" t="s">
        <v>22</v>
      </c>
      <c r="C7" s="696"/>
      <c r="D7" s="696"/>
      <c r="E7" s="696"/>
      <c r="F7" s="696"/>
      <c r="G7" s="696"/>
      <c r="H7" s="716" t="s">
        <v>1162</v>
      </c>
      <c r="I7" s="716"/>
      <c r="J7" s="716"/>
      <c r="K7" s="716"/>
      <c r="L7" s="716"/>
      <c r="M7" s="716"/>
      <c r="N7" s="647" t="s">
        <v>924</v>
      </c>
      <c r="O7" s="647"/>
      <c r="P7" s="647"/>
      <c r="Q7" s="712"/>
      <c r="R7" s="713"/>
      <c r="S7" s="713"/>
      <c r="T7" s="713"/>
      <c r="U7" s="713"/>
      <c r="V7" s="713"/>
      <c r="W7" s="714"/>
      <c r="X7" s="23"/>
      <c r="Y7" s="337"/>
      <c r="Z7" s="339">
        <v>2</v>
      </c>
      <c r="AA7" s="338"/>
      <c r="AB7" s="431">
        <v>18</v>
      </c>
    </row>
    <row r="8" spans="1:29" ht="6" customHeight="1" thickTop="1" x14ac:dyDescent="0.5">
      <c r="A8" s="437"/>
      <c r="B8" s="20"/>
      <c r="C8" s="463"/>
      <c r="D8" s="463"/>
      <c r="E8" s="463"/>
      <c r="F8" s="463"/>
      <c r="G8" s="465"/>
      <c r="H8" s="465"/>
      <c r="I8" s="464"/>
      <c r="J8" s="464"/>
      <c r="K8" s="464"/>
      <c r="L8" s="464"/>
      <c r="M8" s="465"/>
      <c r="N8" s="465"/>
      <c r="O8" s="19"/>
      <c r="P8" s="472"/>
      <c r="Q8" s="465"/>
      <c r="R8" s="19"/>
      <c r="S8" s="19"/>
      <c r="T8" s="19"/>
      <c r="U8" s="19"/>
      <c r="V8" s="777"/>
      <c r="W8" s="777"/>
      <c r="X8" s="21"/>
      <c r="Y8" s="27"/>
      <c r="AB8" s="342"/>
    </row>
    <row r="9" spans="1:29" ht="19.95" customHeight="1" x14ac:dyDescent="0.5">
      <c r="A9" s="443" t="s">
        <v>34</v>
      </c>
      <c r="B9" s="648" t="s">
        <v>175</v>
      </c>
      <c r="C9" s="647"/>
      <c r="D9" s="647"/>
      <c r="E9" s="647"/>
      <c r="F9" s="647"/>
      <c r="G9" s="647"/>
      <c r="H9" s="715"/>
      <c r="I9" s="715"/>
      <c r="J9" s="715"/>
      <c r="K9" s="715"/>
      <c r="L9" s="715"/>
      <c r="M9" s="715"/>
      <c r="N9" s="19"/>
      <c r="O9" s="474"/>
      <c r="P9" s="472"/>
      <c r="Q9" s="472"/>
      <c r="R9" s="19"/>
      <c r="S9" s="19"/>
      <c r="T9" s="19"/>
      <c r="U9" s="19"/>
      <c r="V9" s="790"/>
      <c r="W9" s="790"/>
      <c r="X9" s="23"/>
      <c r="Y9" s="337"/>
      <c r="Z9" s="339">
        <v>3</v>
      </c>
      <c r="AA9" s="338"/>
      <c r="AB9" s="431">
        <v>19</v>
      </c>
    </row>
    <row r="10" spans="1:29" ht="6" customHeight="1" thickBot="1" x14ac:dyDescent="0.55000000000000004">
      <c r="A10" s="437"/>
      <c r="B10" s="20"/>
      <c r="C10" s="463"/>
      <c r="D10" s="463"/>
      <c r="E10" s="463"/>
      <c r="F10" s="463"/>
      <c r="G10" s="463"/>
      <c r="H10" s="464"/>
      <c r="I10" s="465"/>
      <c r="J10" s="465"/>
      <c r="K10" s="465"/>
      <c r="L10" s="465"/>
      <c r="M10" s="465"/>
      <c r="N10" s="465"/>
      <c r="O10" s="465"/>
      <c r="P10" s="465"/>
      <c r="Q10" s="465"/>
      <c r="R10" s="465"/>
      <c r="S10" s="465"/>
      <c r="T10" s="464"/>
      <c r="U10" s="464"/>
      <c r="V10" s="464"/>
      <c r="W10" s="464"/>
      <c r="X10" s="21"/>
      <c r="Y10" s="27"/>
      <c r="AB10" s="342"/>
    </row>
    <row r="11" spans="1:29" ht="19.95" customHeight="1" thickTop="1" x14ac:dyDescent="0.5">
      <c r="A11" s="590" t="s">
        <v>69</v>
      </c>
      <c r="B11" s="648" t="s">
        <v>161</v>
      </c>
      <c r="C11" s="647"/>
      <c r="D11" s="647"/>
      <c r="E11" s="647"/>
      <c r="F11" s="647"/>
      <c r="G11" s="679"/>
      <c r="H11" s="781"/>
      <c r="I11" s="782"/>
      <c r="J11" s="782"/>
      <c r="K11" s="782"/>
      <c r="L11" s="782"/>
      <c r="M11" s="782"/>
      <c r="N11" s="782"/>
      <c r="O11" s="782"/>
      <c r="P11" s="782"/>
      <c r="Q11" s="782"/>
      <c r="R11" s="782"/>
      <c r="S11" s="782"/>
      <c r="T11" s="782"/>
      <c r="U11" s="782"/>
      <c r="V11" s="782"/>
      <c r="W11" s="783"/>
      <c r="X11" s="23"/>
      <c r="Y11" s="337"/>
      <c r="Z11" s="339">
        <v>4</v>
      </c>
      <c r="AA11" s="338"/>
      <c r="AB11" s="431">
        <v>20</v>
      </c>
    </row>
    <row r="12" spans="1:29" ht="6" customHeight="1" x14ac:dyDescent="0.5">
      <c r="A12" s="437"/>
      <c r="B12" s="701"/>
      <c r="C12" s="702"/>
      <c r="D12" s="463"/>
      <c r="E12" s="458"/>
      <c r="F12" s="458"/>
      <c r="G12" s="459"/>
      <c r="H12" s="784"/>
      <c r="I12" s="785"/>
      <c r="J12" s="785"/>
      <c r="K12" s="785"/>
      <c r="L12" s="785"/>
      <c r="M12" s="785"/>
      <c r="N12" s="785"/>
      <c r="O12" s="785"/>
      <c r="P12" s="785"/>
      <c r="Q12" s="785"/>
      <c r="R12" s="785"/>
      <c r="S12" s="785"/>
      <c r="T12" s="785"/>
      <c r="U12" s="785"/>
      <c r="V12" s="785"/>
      <c r="W12" s="786"/>
      <c r="X12" s="21"/>
      <c r="Y12" s="27"/>
      <c r="AB12" s="342"/>
    </row>
    <row r="13" spans="1:29" ht="19.95" customHeight="1" x14ac:dyDescent="0.5">
      <c r="A13" s="443" t="s">
        <v>32</v>
      </c>
      <c r="B13" s="701"/>
      <c r="C13" s="702"/>
      <c r="D13" s="619" t="s">
        <v>3868</v>
      </c>
      <c r="E13" s="619"/>
      <c r="F13" s="619"/>
      <c r="G13" s="780"/>
      <c r="H13" s="784"/>
      <c r="I13" s="785"/>
      <c r="J13" s="785"/>
      <c r="K13" s="785"/>
      <c r="L13" s="785"/>
      <c r="M13" s="785"/>
      <c r="N13" s="785"/>
      <c r="O13" s="785"/>
      <c r="P13" s="785"/>
      <c r="Q13" s="785"/>
      <c r="R13" s="785"/>
      <c r="S13" s="785"/>
      <c r="T13" s="785"/>
      <c r="U13" s="785"/>
      <c r="V13" s="785"/>
      <c r="W13" s="786"/>
      <c r="X13" s="23"/>
      <c r="Y13" s="337"/>
      <c r="Z13" s="339">
        <v>5</v>
      </c>
      <c r="AA13" s="338"/>
      <c r="AB13" s="431">
        <v>21</v>
      </c>
    </row>
    <row r="14" spans="1:29" ht="6" customHeight="1" x14ac:dyDescent="0.5">
      <c r="A14" s="437"/>
      <c r="B14" s="701"/>
      <c r="C14" s="702"/>
      <c r="D14" s="463"/>
      <c r="E14" s="458"/>
      <c r="F14" s="458"/>
      <c r="G14" s="779"/>
      <c r="H14" s="784"/>
      <c r="I14" s="785"/>
      <c r="J14" s="785"/>
      <c r="K14" s="785"/>
      <c r="L14" s="785"/>
      <c r="M14" s="785"/>
      <c r="N14" s="785"/>
      <c r="O14" s="785"/>
      <c r="P14" s="785"/>
      <c r="Q14" s="785"/>
      <c r="R14" s="785"/>
      <c r="S14" s="785"/>
      <c r="T14" s="785"/>
      <c r="U14" s="785"/>
      <c r="V14" s="785"/>
      <c r="W14" s="786"/>
      <c r="X14" s="21"/>
      <c r="Y14" s="27"/>
      <c r="AB14" s="342"/>
    </row>
    <row r="15" spans="1:29" ht="19.95" customHeight="1" x14ac:dyDescent="0.5">
      <c r="A15" s="443" t="s">
        <v>76</v>
      </c>
      <c r="B15" s="648"/>
      <c r="C15" s="647"/>
      <c r="D15" s="647"/>
      <c r="E15" s="647"/>
      <c r="F15" s="647"/>
      <c r="G15" s="779"/>
      <c r="H15" s="784"/>
      <c r="I15" s="785"/>
      <c r="J15" s="785"/>
      <c r="K15" s="785"/>
      <c r="L15" s="785"/>
      <c r="M15" s="785"/>
      <c r="N15" s="785"/>
      <c r="O15" s="785"/>
      <c r="P15" s="785"/>
      <c r="Q15" s="785"/>
      <c r="R15" s="785"/>
      <c r="S15" s="785"/>
      <c r="T15" s="785"/>
      <c r="U15" s="785"/>
      <c r="V15" s="785"/>
      <c r="W15" s="786"/>
      <c r="X15" s="23"/>
      <c r="Y15" s="337"/>
      <c r="Z15" s="339">
        <v>6</v>
      </c>
      <c r="AA15" s="338"/>
      <c r="AB15" s="431">
        <v>22</v>
      </c>
    </row>
    <row r="16" spans="1:29" ht="6" customHeight="1" x14ac:dyDescent="0.5">
      <c r="A16" s="437"/>
      <c r="B16" s="20"/>
      <c r="C16" s="463"/>
      <c r="D16" s="463"/>
      <c r="E16" s="463"/>
      <c r="F16" s="463"/>
      <c r="G16" s="779"/>
      <c r="H16" s="784"/>
      <c r="I16" s="785"/>
      <c r="J16" s="785"/>
      <c r="K16" s="785"/>
      <c r="L16" s="785"/>
      <c r="M16" s="785"/>
      <c r="N16" s="785"/>
      <c r="O16" s="785"/>
      <c r="P16" s="785"/>
      <c r="Q16" s="785"/>
      <c r="R16" s="785"/>
      <c r="S16" s="785"/>
      <c r="T16" s="785"/>
      <c r="U16" s="785"/>
      <c r="V16" s="785"/>
      <c r="W16" s="786"/>
      <c r="X16" s="21"/>
      <c r="Y16" s="27"/>
      <c r="AB16" s="342"/>
    </row>
    <row r="17" spans="1:28" ht="19.95" customHeight="1" x14ac:dyDescent="0.5">
      <c r="A17" s="443" t="s">
        <v>77</v>
      </c>
      <c r="B17" s="22"/>
      <c r="C17" s="467"/>
      <c r="D17" s="467"/>
      <c r="E17" s="467"/>
      <c r="F17" s="467"/>
      <c r="G17" s="463"/>
      <c r="H17" s="784"/>
      <c r="I17" s="785"/>
      <c r="J17" s="785"/>
      <c r="K17" s="785"/>
      <c r="L17" s="785"/>
      <c r="M17" s="785"/>
      <c r="N17" s="785"/>
      <c r="O17" s="785"/>
      <c r="P17" s="785"/>
      <c r="Q17" s="785"/>
      <c r="R17" s="785"/>
      <c r="S17" s="785"/>
      <c r="T17" s="785"/>
      <c r="U17" s="785"/>
      <c r="V17" s="785"/>
      <c r="W17" s="786"/>
      <c r="X17" s="23"/>
      <c r="Y17" s="337"/>
      <c r="Z17" s="339">
        <v>7</v>
      </c>
      <c r="AA17" s="338"/>
      <c r="AB17" s="431">
        <v>23</v>
      </c>
    </row>
    <row r="18" spans="1:28" ht="6" customHeight="1" x14ac:dyDescent="0.5">
      <c r="A18" s="437"/>
      <c r="B18" s="20"/>
      <c r="C18" s="463"/>
      <c r="D18" s="463"/>
      <c r="E18" s="463"/>
      <c r="F18" s="463"/>
      <c r="G18" s="463"/>
      <c r="H18" s="784"/>
      <c r="I18" s="785"/>
      <c r="J18" s="785"/>
      <c r="K18" s="785"/>
      <c r="L18" s="785"/>
      <c r="M18" s="785"/>
      <c r="N18" s="785"/>
      <c r="O18" s="785"/>
      <c r="P18" s="785"/>
      <c r="Q18" s="785"/>
      <c r="R18" s="785"/>
      <c r="S18" s="785"/>
      <c r="T18" s="785"/>
      <c r="U18" s="785"/>
      <c r="V18" s="785"/>
      <c r="W18" s="786"/>
      <c r="X18" s="21"/>
      <c r="Y18" s="27"/>
      <c r="AB18" s="342"/>
    </row>
    <row r="19" spans="1:28" ht="19.95" customHeight="1" x14ac:dyDescent="0.5">
      <c r="A19" s="443" t="s">
        <v>594</v>
      </c>
      <c r="B19" s="22"/>
      <c r="C19" s="467"/>
      <c r="D19" s="467"/>
      <c r="E19" s="467"/>
      <c r="F19" s="467"/>
      <c r="G19" s="467"/>
      <c r="H19" s="784"/>
      <c r="I19" s="785"/>
      <c r="J19" s="785"/>
      <c r="K19" s="785"/>
      <c r="L19" s="785"/>
      <c r="M19" s="785"/>
      <c r="N19" s="785"/>
      <c r="O19" s="785"/>
      <c r="P19" s="785"/>
      <c r="Q19" s="785"/>
      <c r="R19" s="785"/>
      <c r="S19" s="785"/>
      <c r="T19" s="785"/>
      <c r="U19" s="785"/>
      <c r="V19" s="785"/>
      <c r="W19" s="786"/>
      <c r="X19" s="23"/>
      <c r="Y19" s="337"/>
      <c r="Z19" s="339">
        <v>8</v>
      </c>
      <c r="AA19" s="338"/>
      <c r="AB19" s="431">
        <v>24</v>
      </c>
    </row>
    <row r="20" spans="1:28" ht="6" customHeight="1" x14ac:dyDescent="0.5">
      <c r="A20" s="437"/>
      <c r="B20" s="20"/>
      <c r="C20" s="463"/>
      <c r="D20" s="463"/>
      <c r="E20" s="463"/>
      <c r="F20" s="463"/>
      <c r="G20" s="463"/>
      <c r="H20" s="784"/>
      <c r="I20" s="785"/>
      <c r="J20" s="785"/>
      <c r="K20" s="785"/>
      <c r="L20" s="785"/>
      <c r="M20" s="785"/>
      <c r="N20" s="785"/>
      <c r="O20" s="785"/>
      <c r="P20" s="785"/>
      <c r="Q20" s="785"/>
      <c r="R20" s="785"/>
      <c r="S20" s="785"/>
      <c r="T20" s="785"/>
      <c r="U20" s="785"/>
      <c r="V20" s="785"/>
      <c r="W20" s="786"/>
      <c r="X20" s="21"/>
      <c r="Y20" s="27"/>
      <c r="AB20" s="342"/>
    </row>
    <row r="21" spans="1:28" ht="19.95" customHeight="1" x14ac:dyDescent="0.5">
      <c r="A21" s="443" t="s">
        <v>595</v>
      </c>
      <c r="B21" s="22"/>
      <c r="C21" s="467"/>
      <c r="D21" s="467"/>
      <c r="E21" s="467"/>
      <c r="F21" s="475"/>
      <c r="G21" s="464"/>
      <c r="H21" s="784"/>
      <c r="I21" s="785"/>
      <c r="J21" s="785"/>
      <c r="K21" s="785"/>
      <c r="L21" s="785"/>
      <c r="M21" s="785"/>
      <c r="N21" s="785"/>
      <c r="O21" s="785"/>
      <c r="P21" s="785"/>
      <c r="Q21" s="785"/>
      <c r="R21" s="785"/>
      <c r="S21" s="785"/>
      <c r="T21" s="785"/>
      <c r="U21" s="785"/>
      <c r="V21" s="785"/>
      <c r="W21" s="786"/>
      <c r="X21" s="23"/>
      <c r="Y21" s="337"/>
      <c r="Z21" s="339">
        <v>9</v>
      </c>
      <c r="AA21" s="338"/>
      <c r="AB21" s="431">
        <v>25</v>
      </c>
    </row>
    <row r="22" spans="1:28" ht="6" customHeight="1" x14ac:dyDescent="0.5">
      <c r="A22" s="437"/>
      <c r="B22" s="20"/>
      <c r="C22" s="463"/>
      <c r="D22" s="463"/>
      <c r="E22" s="463"/>
      <c r="F22" s="463"/>
      <c r="G22" s="463"/>
      <c r="H22" s="784"/>
      <c r="I22" s="785"/>
      <c r="J22" s="785"/>
      <c r="K22" s="785"/>
      <c r="L22" s="785"/>
      <c r="M22" s="785"/>
      <c r="N22" s="785"/>
      <c r="O22" s="785"/>
      <c r="P22" s="785"/>
      <c r="Q22" s="785"/>
      <c r="R22" s="785"/>
      <c r="S22" s="785"/>
      <c r="T22" s="785"/>
      <c r="U22" s="785"/>
      <c r="V22" s="785"/>
      <c r="W22" s="786"/>
      <c r="X22" s="21"/>
      <c r="Y22" s="27"/>
      <c r="Z22" s="3"/>
      <c r="AB22" s="342"/>
    </row>
    <row r="23" spans="1:28" ht="19.95" customHeight="1" x14ac:dyDescent="0.5">
      <c r="A23" s="443" t="s">
        <v>596</v>
      </c>
      <c r="B23" s="22"/>
      <c r="C23" s="467"/>
      <c r="D23" s="467"/>
      <c r="E23" s="467"/>
      <c r="F23" s="467"/>
      <c r="G23" s="467"/>
      <c r="H23" s="784"/>
      <c r="I23" s="785"/>
      <c r="J23" s="785"/>
      <c r="K23" s="785"/>
      <c r="L23" s="785"/>
      <c r="M23" s="785"/>
      <c r="N23" s="785"/>
      <c r="O23" s="785"/>
      <c r="P23" s="785"/>
      <c r="Q23" s="785"/>
      <c r="R23" s="785"/>
      <c r="S23" s="785"/>
      <c r="T23" s="785"/>
      <c r="U23" s="785"/>
      <c r="V23" s="785"/>
      <c r="W23" s="786"/>
      <c r="X23" s="23"/>
      <c r="Y23" s="337"/>
      <c r="Z23" s="339">
        <v>10</v>
      </c>
      <c r="AA23" s="338"/>
      <c r="AB23" s="431">
        <v>26</v>
      </c>
    </row>
    <row r="24" spans="1:28" ht="6" customHeight="1" x14ac:dyDescent="0.5">
      <c r="A24" s="437"/>
      <c r="B24" s="22"/>
      <c r="C24" s="467"/>
      <c r="D24" s="467"/>
      <c r="E24" s="467"/>
      <c r="F24" s="467"/>
      <c r="G24" s="467"/>
      <c r="H24" s="784"/>
      <c r="I24" s="785"/>
      <c r="J24" s="785"/>
      <c r="K24" s="785"/>
      <c r="L24" s="785"/>
      <c r="M24" s="785"/>
      <c r="N24" s="785"/>
      <c r="O24" s="785"/>
      <c r="P24" s="785"/>
      <c r="Q24" s="785"/>
      <c r="R24" s="785"/>
      <c r="S24" s="785"/>
      <c r="T24" s="785"/>
      <c r="U24" s="785"/>
      <c r="V24" s="785"/>
      <c r="W24" s="786"/>
      <c r="X24" s="23"/>
      <c r="Z24" s="3"/>
      <c r="AB24" s="342"/>
    </row>
    <row r="25" spans="1:28" ht="19.95" customHeight="1" thickBot="1" x14ac:dyDescent="0.55000000000000004">
      <c r="A25" s="791" t="s">
        <v>3296</v>
      </c>
      <c r="B25" s="22"/>
      <c r="C25" s="467"/>
      <c r="D25" s="467"/>
      <c r="E25" s="467"/>
      <c r="F25" s="467"/>
      <c r="G25" s="467"/>
      <c r="H25" s="787"/>
      <c r="I25" s="788"/>
      <c r="J25" s="788"/>
      <c r="K25" s="788"/>
      <c r="L25" s="788"/>
      <c r="M25" s="788"/>
      <c r="N25" s="788"/>
      <c r="O25" s="788"/>
      <c r="P25" s="788"/>
      <c r="Q25" s="788"/>
      <c r="R25" s="788"/>
      <c r="S25" s="788"/>
      <c r="T25" s="788"/>
      <c r="U25" s="788"/>
      <c r="V25" s="788"/>
      <c r="W25" s="789"/>
      <c r="X25" s="23"/>
      <c r="Y25" s="337"/>
      <c r="Z25" s="339">
        <v>11</v>
      </c>
      <c r="AA25" s="338"/>
      <c r="AB25" s="431">
        <v>27</v>
      </c>
    </row>
    <row r="26" spans="1:28" ht="6" customHeight="1" thickTop="1" thickBot="1" x14ac:dyDescent="0.55000000000000004">
      <c r="A26" s="792"/>
      <c r="B26" s="22"/>
      <c r="C26" s="449"/>
      <c r="D26" s="449"/>
      <c r="E26" s="449"/>
      <c r="F26" s="449"/>
      <c r="G26" s="467"/>
      <c r="H26" s="464"/>
      <c r="I26" s="465"/>
      <c r="J26" s="465"/>
      <c r="K26" s="465"/>
      <c r="L26" s="465"/>
      <c r="M26" s="465"/>
      <c r="N26" s="465"/>
      <c r="O26" s="465"/>
      <c r="P26" s="465"/>
      <c r="Q26" s="465"/>
      <c r="R26" s="465"/>
      <c r="S26" s="465"/>
      <c r="T26" s="464"/>
      <c r="U26" s="465"/>
      <c r="V26" s="465"/>
      <c r="W26" s="465"/>
      <c r="X26" s="23"/>
      <c r="Y26" s="27"/>
      <c r="Z26" s="3"/>
      <c r="AB26" s="342"/>
    </row>
    <row r="27" spans="1:28" ht="19.95" customHeight="1" thickTop="1" thickBot="1" x14ac:dyDescent="0.55000000000000004">
      <c r="A27" s="792"/>
      <c r="B27" s="22"/>
      <c r="C27" s="647" t="s">
        <v>382</v>
      </c>
      <c r="D27" s="647"/>
      <c r="E27" s="647"/>
      <c r="F27" s="647"/>
      <c r="G27" s="647"/>
      <c r="H27" s="793"/>
      <c r="I27" s="793"/>
      <c r="J27" s="793"/>
      <c r="K27" s="793"/>
      <c r="L27" s="793"/>
      <c r="M27" s="793"/>
      <c r="N27" s="793"/>
      <c r="O27" s="793"/>
      <c r="P27" s="747" t="s">
        <v>345</v>
      </c>
      <c r="Q27" s="747"/>
      <c r="R27" s="747"/>
      <c r="S27" s="778"/>
      <c r="T27" s="706"/>
      <c r="U27" s="707"/>
      <c r="V27" s="707"/>
      <c r="W27" s="708"/>
      <c r="X27" s="23"/>
      <c r="Y27" s="337"/>
      <c r="Z27" s="339">
        <v>12</v>
      </c>
      <c r="AA27" s="338"/>
      <c r="AB27" s="431">
        <v>28</v>
      </c>
    </row>
    <row r="28" spans="1:28" ht="6" customHeight="1" thickTop="1" thickBot="1" x14ac:dyDescent="0.55000000000000004">
      <c r="A28" s="437"/>
      <c r="B28" s="22"/>
      <c r="C28" s="449"/>
      <c r="D28" s="449"/>
      <c r="E28" s="449"/>
      <c r="F28" s="449"/>
      <c r="G28" s="467"/>
      <c r="H28" s="464"/>
      <c r="I28" s="465"/>
      <c r="J28" s="465"/>
      <c r="K28" s="465"/>
      <c r="L28" s="465"/>
      <c r="M28" s="465"/>
      <c r="N28" s="465"/>
      <c r="O28" s="465"/>
      <c r="P28" s="465"/>
      <c r="Q28" s="465"/>
      <c r="R28" s="465"/>
      <c r="S28" s="465"/>
      <c r="T28" s="464"/>
      <c r="U28" s="464"/>
      <c r="V28" s="464"/>
      <c r="W28" s="464"/>
      <c r="X28" s="23"/>
      <c r="Y28" s="27"/>
      <c r="Z28" s="3"/>
      <c r="AB28" s="342"/>
    </row>
    <row r="29" spans="1:28" ht="19.95" customHeight="1" thickTop="1" thickBot="1" x14ac:dyDescent="0.55000000000000004">
      <c r="A29" s="791" t="s">
        <v>45</v>
      </c>
      <c r="B29" s="22"/>
      <c r="C29" s="467"/>
      <c r="D29" s="467"/>
      <c r="E29" s="449"/>
      <c r="F29" s="475"/>
      <c r="G29" s="466"/>
      <c r="H29" s="647" t="s">
        <v>1168</v>
      </c>
      <c r="I29" s="647"/>
      <c r="J29" s="647"/>
      <c r="K29" s="647"/>
      <c r="L29" s="647"/>
      <c r="M29" s="647"/>
      <c r="N29" s="647"/>
      <c r="O29" s="647"/>
      <c r="P29" s="647"/>
      <c r="Q29" s="647"/>
      <c r="R29" s="647"/>
      <c r="S29" s="679"/>
      <c r="T29" s="706"/>
      <c r="U29" s="707"/>
      <c r="V29" s="707"/>
      <c r="W29" s="708"/>
      <c r="X29" s="54"/>
      <c r="Y29" s="337"/>
      <c r="Z29" s="339">
        <v>13</v>
      </c>
      <c r="AA29" s="338"/>
      <c r="AB29" s="431">
        <v>29</v>
      </c>
    </row>
    <row r="30" spans="1:28" ht="6" customHeight="1" thickTop="1" x14ac:dyDescent="0.5">
      <c r="A30" s="792"/>
      <c r="B30" s="22"/>
      <c r="C30" s="449"/>
      <c r="D30" s="449"/>
      <c r="E30" s="449"/>
      <c r="F30" s="458">
        <v>1</v>
      </c>
      <c r="G30" s="467"/>
      <c r="H30" s="464"/>
      <c r="I30" s="465"/>
      <c r="J30" s="465"/>
      <c r="K30" s="465"/>
      <c r="L30" s="465"/>
      <c r="M30" s="465"/>
      <c r="N30" s="465"/>
      <c r="O30" s="465"/>
      <c r="P30" s="465"/>
      <c r="Q30" s="465"/>
      <c r="R30" s="465"/>
      <c r="S30" s="465"/>
      <c r="T30" s="464"/>
      <c r="U30" s="464"/>
      <c r="V30" s="464"/>
      <c r="W30" s="464"/>
      <c r="X30" s="54"/>
      <c r="Y30" s="27"/>
      <c r="Z30" s="3"/>
      <c r="AB30" s="342"/>
    </row>
    <row r="31" spans="1:28" ht="19.95" customHeight="1" thickBot="1" x14ac:dyDescent="0.55000000000000004">
      <c r="A31" s="792"/>
      <c r="B31" s="22"/>
      <c r="C31" s="467"/>
      <c r="D31" s="467"/>
      <c r="E31" s="449"/>
      <c r="F31" s="458"/>
      <c r="G31" s="741" t="s">
        <v>611</v>
      </c>
      <c r="H31" s="741"/>
      <c r="I31" s="741"/>
      <c r="J31" s="741"/>
      <c r="K31" s="741"/>
      <c r="L31" s="741"/>
      <c r="M31" s="741"/>
      <c r="N31" s="741"/>
      <c r="O31" s="741"/>
      <c r="P31" s="741"/>
      <c r="Q31" s="741"/>
      <c r="R31" s="19"/>
      <c r="S31" s="632"/>
      <c r="T31" s="632"/>
      <c r="U31" s="632"/>
      <c r="V31" s="632"/>
      <c r="W31" s="632"/>
      <c r="X31" s="729"/>
      <c r="Y31" s="337"/>
      <c r="Z31" s="339">
        <v>14</v>
      </c>
      <c r="AA31" s="338"/>
      <c r="AB31" s="431">
        <v>30</v>
      </c>
    </row>
    <row r="32" spans="1:28" ht="6" customHeight="1" thickBot="1" x14ac:dyDescent="0.55000000000000004">
      <c r="A32" s="437"/>
      <c r="B32" s="22"/>
      <c r="C32" s="688" t="s">
        <v>49</v>
      </c>
      <c r="D32" s="688"/>
      <c r="E32" s="449"/>
      <c r="F32" s="458"/>
      <c r="G32" s="466"/>
      <c r="H32" s="466"/>
      <c r="I32" s="466"/>
      <c r="J32" s="471"/>
      <c r="K32" s="471"/>
      <c r="L32" s="471"/>
      <c r="M32" s="466"/>
      <c r="N32" s="471"/>
      <c r="O32" s="471"/>
      <c r="P32" s="471"/>
      <c r="Q32" s="471"/>
      <c r="R32" s="19"/>
      <c r="S32" s="632"/>
      <c r="T32" s="632"/>
      <c r="U32" s="632"/>
      <c r="V32" s="632"/>
      <c r="W32" s="632"/>
      <c r="X32" s="729"/>
      <c r="Y32" s="27"/>
      <c r="AB32" s="342"/>
    </row>
    <row r="33" spans="1:28" ht="19.95" customHeight="1" thickTop="1" thickBot="1" x14ac:dyDescent="0.55000000000000004">
      <c r="A33" s="443" t="s">
        <v>4165</v>
      </c>
      <c r="B33" s="22"/>
      <c r="C33" s="688"/>
      <c r="D33" s="688"/>
      <c r="E33" s="449"/>
      <c r="F33" s="440" t="s">
        <v>608</v>
      </c>
      <c r="G33" s="706"/>
      <c r="H33" s="707"/>
      <c r="I33" s="707"/>
      <c r="J33" s="707"/>
      <c r="K33" s="708"/>
      <c r="L33" s="440" t="s">
        <v>606</v>
      </c>
      <c r="M33" s="706"/>
      <c r="N33" s="707"/>
      <c r="O33" s="707"/>
      <c r="P33" s="707"/>
      <c r="Q33" s="708"/>
      <c r="R33" s="19"/>
      <c r="S33" s="632"/>
      <c r="T33" s="632"/>
      <c r="U33" s="632"/>
      <c r="V33" s="632"/>
      <c r="W33" s="632"/>
      <c r="X33" s="729"/>
      <c r="Y33" s="337"/>
      <c r="Z33" s="339">
        <v>15</v>
      </c>
      <c r="AA33" s="338"/>
      <c r="AB33" s="431">
        <v>31</v>
      </c>
    </row>
    <row r="34" spans="1:28" ht="6" customHeight="1" thickTop="1" thickBot="1" x14ac:dyDescent="0.55000000000000004">
      <c r="A34" s="437"/>
      <c r="B34" s="22"/>
      <c r="C34" s="688"/>
      <c r="D34" s="688"/>
      <c r="E34" s="449"/>
      <c r="F34" s="458"/>
      <c r="G34" s="466"/>
      <c r="H34" s="466"/>
      <c r="I34" s="466"/>
      <c r="J34" s="471"/>
      <c r="K34" s="471"/>
      <c r="L34" s="471"/>
      <c r="M34" s="466"/>
      <c r="N34" s="471"/>
      <c r="O34" s="471"/>
      <c r="P34" s="471"/>
      <c r="Q34" s="471"/>
      <c r="R34" s="19"/>
      <c r="S34" s="632"/>
      <c r="T34" s="632"/>
      <c r="U34" s="632"/>
      <c r="V34" s="632"/>
      <c r="W34" s="632"/>
      <c r="X34" s="729"/>
      <c r="Y34" s="27"/>
      <c r="AB34" s="342"/>
    </row>
    <row r="35" spans="1:28" ht="19.95" customHeight="1" thickTop="1" thickBot="1" x14ac:dyDescent="0.55000000000000004">
      <c r="A35" s="443" t="s">
        <v>4161</v>
      </c>
      <c r="B35" s="22"/>
      <c r="C35" s="688"/>
      <c r="D35" s="688"/>
      <c r="E35" s="449"/>
      <c r="F35" s="440" t="s">
        <v>609</v>
      </c>
      <c r="G35" s="706"/>
      <c r="H35" s="707"/>
      <c r="I35" s="707"/>
      <c r="J35" s="707"/>
      <c r="K35" s="708"/>
      <c r="L35" s="440" t="s">
        <v>607</v>
      </c>
      <c r="M35" s="706"/>
      <c r="N35" s="707"/>
      <c r="O35" s="707"/>
      <c r="P35" s="707"/>
      <c r="Q35" s="708"/>
      <c r="R35" s="19"/>
      <c r="S35" s="632"/>
      <c r="T35" s="632"/>
      <c r="U35" s="632"/>
      <c r="V35" s="632"/>
      <c r="W35" s="632"/>
      <c r="X35" s="729"/>
      <c r="Y35" s="337"/>
      <c r="Z35" s="339">
        <v>16</v>
      </c>
      <c r="AA35" s="338"/>
      <c r="AB35" s="431">
        <v>32</v>
      </c>
    </row>
    <row r="36" spans="1:28" ht="9.9499999999999993" customHeight="1" thickTop="1" thickBot="1" x14ac:dyDescent="0.55000000000000004">
      <c r="A36" s="437"/>
      <c r="B36" s="119"/>
      <c r="C36" s="130" t="s">
        <v>4314</v>
      </c>
      <c r="D36" s="24"/>
      <c r="E36" s="24"/>
      <c r="F36" s="78">
        <v>4</v>
      </c>
      <c r="G36" s="24"/>
      <c r="H36" s="24"/>
      <c r="I36" s="24"/>
      <c r="J36" s="24"/>
      <c r="K36" s="24"/>
      <c r="L36" s="24"/>
      <c r="M36" s="24"/>
      <c r="N36" s="24"/>
      <c r="O36" s="24"/>
      <c r="P36" s="24"/>
      <c r="Q36" s="24"/>
      <c r="R36" s="55"/>
      <c r="S36" s="730"/>
      <c r="T36" s="730"/>
      <c r="U36" s="730"/>
      <c r="V36" s="730"/>
      <c r="W36" s="730"/>
      <c r="X36" s="731"/>
      <c r="Y36" s="27"/>
    </row>
    <row r="37" spans="1:28" ht="15.75" hidden="1" customHeight="1" thickTop="1" x14ac:dyDescent="0.5">
      <c r="G37" s="18">
        <v>300</v>
      </c>
      <c r="I37" s="128" t="s">
        <v>10</v>
      </c>
      <c r="J37" s="128" t="s">
        <v>14</v>
      </c>
      <c r="M37" s="116" t="b">
        <v>1</v>
      </c>
      <c r="N37" s="116" t="b">
        <v>0</v>
      </c>
    </row>
    <row r="38" spans="1:28" ht="15.75" hidden="1" customHeight="1" x14ac:dyDescent="0.5">
      <c r="B38" s="4"/>
      <c r="C38" s="4"/>
      <c r="D38" s="4"/>
      <c r="E38" s="129"/>
      <c r="F38" s="129"/>
      <c r="G38" s="4"/>
      <c r="I38" s="419" t="s">
        <v>589</v>
      </c>
      <c r="J38" s="419" t="s">
        <v>493</v>
      </c>
      <c r="M38" s="1">
        <v>0</v>
      </c>
    </row>
    <row r="39" spans="1:28" ht="14.7" hidden="1" thickTop="1" x14ac:dyDescent="0.5">
      <c r="I39" s="1" t="b">
        <v>1</v>
      </c>
      <c r="J39" s="1" t="b">
        <v>0</v>
      </c>
    </row>
    <row r="40" spans="1:28" ht="5.0999999999999996" customHeight="1" thickTop="1" x14ac:dyDescent="0.5"/>
    <row r="41" spans="1:28" hidden="1" x14ac:dyDescent="0.5">
      <c r="G41" s="3"/>
      <c r="H41" s="3"/>
      <c r="I41" s="3"/>
      <c r="J41" s="3"/>
      <c r="K41" s="3"/>
      <c r="L41" s="3"/>
      <c r="M41" s="3"/>
      <c r="N41" s="3"/>
      <c r="O41" s="3"/>
    </row>
    <row r="42" spans="1:28" hidden="1" x14ac:dyDescent="0.5">
      <c r="G42" s="3"/>
      <c r="H42" s="3"/>
      <c r="I42" s="3"/>
      <c r="J42" s="3"/>
      <c r="K42" s="3"/>
      <c r="L42" s="3"/>
      <c r="M42" s="3"/>
      <c r="N42" s="3"/>
      <c r="O42" s="3"/>
    </row>
  </sheetData>
  <sheetProtection algorithmName="SHA-512" hashValue="ISrj3q6StWdOtLiYaxXj5EzY/GADUH6lXcuNQi14zpnFkkeHhAvU1uUURo2KqB7KggED3g/ODL2lrUO7Yz0rzg==" saltValue="A1tKRNFbKgiMbHvBwzMOkA==" spinCount="100000" sheet="1" objects="1" scenarios="1" selectLockedCells="1" autoFilter="0"/>
  <mergeCells count="41">
    <mergeCell ref="A25:A27"/>
    <mergeCell ref="A29:A31"/>
    <mergeCell ref="G33:K33"/>
    <mergeCell ref="M33:Q33"/>
    <mergeCell ref="G35:K35"/>
    <mergeCell ref="M35:Q35"/>
    <mergeCell ref="C32:D35"/>
    <mergeCell ref="H27:O27"/>
    <mergeCell ref="H9:M9"/>
    <mergeCell ref="B11:G11"/>
    <mergeCell ref="S31:X36"/>
    <mergeCell ref="G31:Q31"/>
    <mergeCell ref="H29:S29"/>
    <mergeCell ref="T29:W29"/>
    <mergeCell ref="P27:S27"/>
    <mergeCell ref="T27:W27"/>
    <mergeCell ref="C27:G27"/>
    <mergeCell ref="B12:C14"/>
    <mergeCell ref="B15:F15"/>
    <mergeCell ref="G14:G16"/>
    <mergeCell ref="B9:G9"/>
    <mergeCell ref="D13:G13"/>
    <mergeCell ref="H11:W25"/>
    <mergeCell ref="V9:W9"/>
    <mergeCell ref="V8:W8"/>
    <mergeCell ref="R2:S2"/>
    <mergeCell ref="P2:Q2"/>
    <mergeCell ref="N2:O2"/>
    <mergeCell ref="R5:W5"/>
    <mergeCell ref="N7:P7"/>
    <mergeCell ref="B5:G5"/>
    <mergeCell ref="B7:G7"/>
    <mergeCell ref="V2:W2"/>
    <mergeCell ref="T2:U2"/>
    <mergeCell ref="B1:K3"/>
    <mergeCell ref="I5:K5"/>
    <mergeCell ref="M4:M6"/>
    <mergeCell ref="N5:Q5"/>
    <mergeCell ref="Q7:W7"/>
    <mergeCell ref="H7:M7"/>
    <mergeCell ref="L2:M2"/>
  </mergeCells>
  <conditionalFormatting sqref="Y2">
    <cfRule type="expression" dxfId="351" priority="3">
      <formula>$Z$2="OK"</formula>
    </cfRule>
  </conditionalFormatting>
  <dataValidations xWindow="118" yWindow="645" count="5">
    <dataValidation type="whole" allowBlank="1" showInputMessage="1" showErrorMessage="1" sqref="H5" xr:uid="{00000000-0002-0000-0700-000000000000}">
      <formula1>1</formula1>
      <formula2>1000</formula2>
    </dataValidation>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700-000001000000}"/>
    <dataValidation allowBlank="1" showErrorMessage="1" promptTitle="Descripción" prompt="Escirbe lo que quieras que aparezca en el NOMBRE de la pregunta. Éste se formará con el PREFIJO puesto en Datos Generales + el número de la pregunta + la Descripción." sqref="H9" xr:uid="{00000000-0002-0000-0700-000002000000}"/>
    <dataValidation allowBlank="1" showErrorMessage="1" promptTitle="Retroalimentación" prompt="Escribe el comentario que quieres que aparezca para la respuesta incorrecta." sqref="T29 T27" xr:uid="{00000000-0002-0000-0700-000003000000}"/>
    <dataValidation type="list" allowBlank="1" showErrorMessage="1" promptTitle="Respuestas" prompt="Escribe VERDADERO o FALSO" sqref="H27:O27" xr:uid="{00000000-0002-0000-0700-000004000000}">
      <formula1>$I$38:$J$38</formula1>
    </dataValidation>
  </dataValidations>
  <hyperlinks>
    <hyperlink ref="B1:K3" r:id="rId1" display="FastTest PlugIn - Verdadero/Falso" xr:uid="{00000000-0004-0000-07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7169" r:id="rId6" name="Contador 10">
              <controlPr defaultSize="0" autoPict="0" macro="[0]!Cambiar_N_I_Banco_Preguntas" altText="Para consultar los datos de cada pregunta.">
                <anchor moveWithCells="1" sizeWithCells="1">
                  <from>
                    <xdr:col>7</xdr:col>
                    <xdr:colOff>338667</xdr:colOff>
                    <xdr:row>3</xdr:row>
                    <xdr:rowOff>67733</xdr:rowOff>
                  </from>
                  <to>
                    <xdr:col>8</xdr:col>
                    <xdr:colOff>25400</xdr:colOff>
                    <xdr:row>5</xdr:row>
                    <xdr:rowOff>8467</xdr:rowOff>
                  </to>
                </anchor>
              </controlPr>
            </control>
          </mc:Choice>
        </mc:AlternateContent>
        <mc:AlternateContent xmlns:mc="http://schemas.openxmlformats.org/markup-compatibility/2006">
          <mc:Choice Requires="x14">
            <control shapeId="7170" r:id="rId7" name="Contador 100">
              <controlPr defaultSize="0" autoPict="0" macro="[0]!Cambiar_N_I_Banco_Preguntas" altText="Para consultar los datos de cada pregunta.">
                <anchor moveWithCells="1" sizeWithCells="1">
                  <from>
                    <xdr:col>8</xdr:col>
                    <xdr:colOff>25400</xdr:colOff>
                    <xdr:row>3</xdr:row>
                    <xdr:rowOff>67733</xdr:rowOff>
                  </from>
                  <to>
                    <xdr:col>8</xdr:col>
                    <xdr:colOff>114300</xdr:colOff>
                    <xdr:row>5</xdr:row>
                    <xdr:rowOff>8467</xdr:rowOff>
                  </to>
                </anchor>
              </controlPr>
            </control>
          </mc:Choice>
        </mc:AlternateContent>
        <mc:AlternateContent xmlns:mc="http://schemas.openxmlformats.org/markup-compatibility/2006">
          <mc:Choice Requires="x14">
            <control shapeId="7171" r:id="rId8" name="Contador 1">
              <controlPr defaultSize="0" autoPict="0" macro="[0]!Ver_Datos_Preguntas" altText="Para consultar los datos de cada pregunta.">
                <anchor moveWithCells="1" sizeWithCells="1">
                  <from>
                    <xdr:col>11</xdr:col>
                    <xdr:colOff>393700</xdr:colOff>
                    <xdr:row>4</xdr:row>
                    <xdr:rowOff>0</xdr:rowOff>
                  </from>
                  <to>
                    <xdr:col>12</xdr:col>
                    <xdr:colOff>76200</xdr:colOff>
                    <xdr:row>5</xdr:row>
                    <xdr:rowOff>21167</xdr:rowOff>
                  </to>
                </anchor>
              </controlPr>
            </control>
          </mc:Choice>
        </mc:AlternateContent>
        <mc:AlternateContent xmlns:mc="http://schemas.openxmlformats.org/markup-compatibility/2006">
          <mc:Choice Requires="x14">
            <control shapeId="7172" r:id="rId9" name="Box PREGUNTAS">
              <controlPr defaultSize="0" autoFill="0" autoLine="0" autoPict="0">
                <anchor moveWithCells="1">
                  <from>
                    <xdr:col>12</xdr:col>
                    <xdr:colOff>76200</xdr:colOff>
                    <xdr:row>4</xdr:row>
                    <xdr:rowOff>12700</xdr:rowOff>
                  </from>
                  <to>
                    <xdr:col>12</xdr:col>
                    <xdr:colOff>325967</xdr:colOff>
                    <xdr:row>5</xdr:row>
                    <xdr:rowOff>21167</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_23">
    <tabColor rgb="FFE87B00"/>
    <pageSetUpPr autoPageBreaks="0" fitToPage="1"/>
  </sheetPr>
  <dimension ref="A1:AK7"/>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35" x14ac:dyDescent="0.5"/>
  <cols>
    <col min="1" max="1" width="9.64453125" customWidth="1"/>
    <col min="2" max="3" width="3.64453125" hidden="1" customWidth="1"/>
    <col min="4" max="5" width="3.64453125" style="2" hidden="1" customWidth="1"/>
    <col min="6" max="6" width="11.3515625" style="2" customWidth="1"/>
    <col min="7" max="7" width="64.52734375" customWidth="1"/>
    <col min="8" max="10" width="12.52734375" customWidth="1"/>
    <col min="11" max="13" width="12.52734375" hidden="1" customWidth="1"/>
    <col min="14" max="31" width="14.3515625" hidden="1" customWidth="1"/>
    <col min="32" max="36" width="11.41015625" customWidth="1"/>
    <col min="37" max="16384" width="11.41015625" hidden="1"/>
  </cols>
  <sheetData>
    <row r="1" spans="1:37" ht="39.950000000000003" customHeight="1" x14ac:dyDescent="0.5">
      <c r="A1" s="121" t="s">
        <v>4314</v>
      </c>
      <c r="B1" s="67"/>
      <c r="C1" s="68"/>
      <c r="D1" s="120"/>
      <c r="E1" s="120"/>
      <c r="F1" s="122" t="s">
        <v>4193</v>
      </c>
      <c r="G1" s="229" t="s">
        <v>4194</v>
      </c>
      <c r="H1" s="124">
        <f>COUNTA(Tabla_VF[Enunciado])</f>
        <v>0</v>
      </c>
      <c r="I1" s="123" t="s">
        <v>339</v>
      </c>
      <c r="J1" s="144"/>
      <c r="AF1" s="123"/>
    </row>
    <row r="2" spans="1:37" ht="49.5" customHeight="1" thickBot="1" x14ac:dyDescent="0.55000000000000004">
      <c r="A2" s="133" t="s">
        <v>22</v>
      </c>
      <c r="B2" s="132"/>
      <c r="C2" s="134"/>
      <c r="D2" s="135"/>
      <c r="E2" s="135"/>
      <c r="F2" s="145" t="s">
        <v>4195</v>
      </c>
      <c r="G2" s="143" t="s">
        <v>4202</v>
      </c>
      <c r="H2" s="197" t="s">
        <v>382</v>
      </c>
      <c r="I2" s="198" t="s">
        <v>345</v>
      </c>
      <c r="J2" s="199" t="s">
        <v>1168</v>
      </c>
      <c r="K2" s="164"/>
      <c r="L2" s="165"/>
      <c r="M2" s="166"/>
      <c r="N2" s="162"/>
      <c r="O2" s="163"/>
      <c r="P2" s="150"/>
      <c r="Q2" s="164"/>
      <c r="R2" s="165"/>
      <c r="S2" s="166"/>
      <c r="T2" s="166"/>
      <c r="U2" s="166"/>
      <c r="V2" s="166"/>
      <c r="W2" s="166"/>
      <c r="X2" s="166"/>
      <c r="Y2" s="166"/>
      <c r="Z2" s="166"/>
      <c r="AA2" s="166"/>
      <c r="AB2" s="166"/>
      <c r="AC2" s="166"/>
      <c r="AD2" s="166"/>
      <c r="AE2" s="166"/>
      <c r="AF2" s="146" t="s">
        <v>1111</v>
      </c>
      <c r="AG2" s="147" t="s">
        <v>1112</v>
      </c>
      <c r="AH2" s="559" t="s">
        <v>1113</v>
      </c>
      <c r="AI2" s="149" t="s">
        <v>1114</v>
      </c>
      <c r="AJ2" s="150" t="s">
        <v>924</v>
      </c>
    </row>
    <row r="3" spans="1:37" ht="14.7" hidden="1" thickTop="1" x14ac:dyDescent="0.5">
      <c r="A3" s="376"/>
      <c r="B3" s="376"/>
      <c r="C3" s="376"/>
      <c r="D3" s="376"/>
      <c r="E3" s="376"/>
      <c r="F3" s="376"/>
      <c r="G3" s="376"/>
      <c r="H3" s="376"/>
      <c r="I3" s="376"/>
      <c r="J3" s="376"/>
      <c r="K3" s="376"/>
      <c r="L3" s="376"/>
      <c r="M3" s="376"/>
      <c r="N3" s="376"/>
      <c r="O3" s="376"/>
      <c r="P3" s="376"/>
      <c r="Q3" s="376"/>
      <c r="R3" s="376"/>
      <c r="S3" s="376"/>
      <c r="T3" s="376"/>
      <c r="U3" s="376"/>
      <c r="V3" s="376"/>
      <c r="W3" s="376"/>
      <c r="X3" s="376"/>
      <c r="Y3" s="376"/>
      <c r="Z3" s="376"/>
      <c r="AA3" s="376"/>
      <c r="AB3" s="376"/>
      <c r="AC3" s="376"/>
      <c r="AD3" s="376"/>
      <c r="AE3" s="376"/>
      <c r="AF3" s="376"/>
      <c r="AG3" s="376"/>
      <c r="AH3" s="376"/>
      <c r="AI3" s="376"/>
      <c r="AJ3" s="376"/>
      <c r="AK3" t="str">
        <f ca="1">IFERROR(IF(INDIRECT("A" &amp; CHAR(COLUMN()+38)&amp;PREGUNTA_ACTUAL-(N_I_VF)+N_I_Tabla)="","",INDIRECT("A" &amp; CHAR(COLUMN()+38)&amp;PREGUNTA_ACTUAL-(N_I_VF)+N_I_Tabla)),"")</f>
        <v/>
      </c>
    </row>
    <row r="4" spans="1:37" ht="14.7" hidden="1" thickTop="1" x14ac:dyDescent="0.5">
      <c r="A4" s="29">
        <v>301</v>
      </c>
      <c r="B4" s="191">
        <f>N_I_Tabla</f>
        <v>6</v>
      </c>
      <c r="C4" s="190"/>
      <c r="D4" s="228"/>
      <c r="E4" s="228"/>
      <c r="F4" s="34"/>
      <c r="G4" s="185"/>
      <c r="H4" s="35"/>
      <c r="I4" s="36"/>
      <c r="J4" s="37"/>
      <c r="K4" s="38"/>
      <c r="L4" s="39"/>
      <c r="M4" s="40"/>
      <c r="N4" s="35"/>
      <c r="O4" s="36"/>
      <c r="P4" s="37"/>
      <c r="Q4" s="38"/>
      <c r="R4" s="39"/>
      <c r="S4" s="40"/>
      <c r="T4" s="40"/>
      <c r="U4" s="40"/>
      <c r="V4" s="40"/>
      <c r="W4" s="40"/>
      <c r="X4" s="40"/>
      <c r="Y4" s="40"/>
      <c r="Z4" s="40"/>
      <c r="AA4" s="40"/>
      <c r="AB4" s="40"/>
      <c r="AC4" s="40"/>
      <c r="AD4" s="40"/>
      <c r="AE4" s="40"/>
      <c r="AF4" s="41"/>
      <c r="AG4" s="42"/>
      <c r="AH4" s="43"/>
      <c r="AI4" s="44"/>
      <c r="AJ4" s="37"/>
    </row>
    <row r="5" spans="1:37" ht="9.9499999999999993" customHeight="1" thickTop="1" thickBot="1" x14ac:dyDescent="0.55000000000000004">
      <c r="A5" s="314" t="s">
        <v>1162</v>
      </c>
      <c r="B5" s="317" t="s">
        <v>1273</v>
      </c>
      <c r="C5" s="317" t="s">
        <v>1270</v>
      </c>
      <c r="D5" s="317" t="s">
        <v>1271</v>
      </c>
      <c r="E5" s="317" t="s">
        <v>1272</v>
      </c>
      <c r="F5" s="318" t="s">
        <v>1268</v>
      </c>
      <c r="G5" s="315" t="s">
        <v>21</v>
      </c>
      <c r="H5" s="318" t="s">
        <v>1167</v>
      </c>
      <c r="I5" s="318" t="s">
        <v>345</v>
      </c>
      <c r="J5" s="318" t="s">
        <v>1168</v>
      </c>
      <c r="K5" s="318" t="s">
        <v>1148</v>
      </c>
      <c r="L5" s="318" t="s">
        <v>1169</v>
      </c>
      <c r="M5" s="318" t="s">
        <v>1170</v>
      </c>
      <c r="N5" s="318" t="s">
        <v>1171</v>
      </c>
      <c r="O5" s="318" t="s">
        <v>1172</v>
      </c>
      <c r="P5" s="318" t="s">
        <v>1173</v>
      </c>
      <c r="Q5" s="318" t="s">
        <v>1174</v>
      </c>
      <c r="R5" s="318" t="s">
        <v>1175</v>
      </c>
      <c r="S5" s="318" t="s">
        <v>1176</v>
      </c>
      <c r="T5" s="318" t="s">
        <v>1177</v>
      </c>
      <c r="U5" s="318" t="s">
        <v>1178</v>
      </c>
      <c r="V5" s="318" t="s">
        <v>1179</v>
      </c>
      <c r="W5" s="318" t="s">
        <v>1180</v>
      </c>
      <c r="X5" s="318" t="s">
        <v>1181</v>
      </c>
      <c r="Y5" s="318" t="s">
        <v>1182</v>
      </c>
      <c r="Z5" s="318" t="s">
        <v>1183</v>
      </c>
      <c r="AA5" s="318" t="s">
        <v>1184</v>
      </c>
      <c r="AB5" s="318" t="s">
        <v>1185</v>
      </c>
      <c r="AC5" s="318" t="s">
        <v>1186</v>
      </c>
      <c r="AD5" s="318" t="s">
        <v>1187</v>
      </c>
      <c r="AE5" s="318" t="s">
        <v>1188</v>
      </c>
      <c r="AF5" s="318" t="s">
        <v>1111</v>
      </c>
      <c r="AG5" s="318" t="s">
        <v>1112</v>
      </c>
      <c r="AH5" s="318" t="s">
        <v>1113</v>
      </c>
      <c r="AI5" s="318" t="s">
        <v>1114</v>
      </c>
      <c r="AJ5" s="318" t="s">
        <v>924</v>
      </c>
    </row>
    <row r="6" spans="1:37" ht="15" thickTop="1" thickBot="1" x14ac:dyDescent="0.55000000000000004">
      <c r="A6" s="384" t="str">
        <f>IFERROR(IF(Tabla_VF[[#This Row],[Enunciado]]="","",PREF_PREGUNTA&amp;IF(PREF_PREGUNTA="",""," - ")&amp;
IF(n_preg_ON_VF=TRUE,IF((N_I_VF+ROW()-N_I_Tabla)&gt;99,
IF((N_I_VF+ROW()-N_I_Tabla)&lt;100,"0",""),"")&amp;
IF((N_I_VF+ROW()-N_I_Tabla)&lt;10,"0","")&amp;(N_I_VF+ROW()-N_I_Tabla),""))&amp;
IF(Tabla_VF[[#This Row],[Descripcion]]&lt;&gt;""," "&amp;Tabla_VF[[#This Row],[Descripcion]],""),"")</f>
        <v/>
      </c>
      <c r="B6" s="428"/>
      <c r="C6" s="32"/>
      <c r="D6" s="33"/>
      <c r="E6" s="33"/>
      <c r="F6" s="554"/>
      <c r="G6" s="504"/>
      <c r="H6" s="45"/>
      <c r="I6" s="36"/>
      <c r="J6" s="37"/>
      <c r="K6" s="38"/>
      <c r="L6" s="39"/>
      <c r="M6" s="40"/>
      <c r="N6" s="35"/>
      <c r="O6" s="36"/>
      <c r="P6" s="37"/>
      <c r="Q6" s="38"/>
      <c r="R6" s="39"/>
      <c r="S6" s="40"/>
      <c r="T6" s="40"/>
      <c r="U6" s="40"/>
      <c r="V6" s="40"/>
      <c r="W6" s="40"/>
      <c r="X6" s="40"/>
      <c r="Y6" s="40"/>
      <c r="Z6" s="40"/>
      <c r="AA6" s="40"/>
      <c r="AB6" s="40"/>
      <c r="AC6" s="40"/>
      <c r="AD6" s="40"/>
      <c r="AE6" s="40"/>
      <c r="AF6" s="515"/>
      <c r="AG6" s="511"/>
      <c r="AH6" s="512"/>
      <c r="AI6" s="513"/>
      <c r="AJ6" s="514"/>
    </row>
    <row r="7" spans="1:37" ht="14.7" thickTop="1" x14ac:dyDescent="0.5"/>
  </sheetData>
  <sheetProtection algorithmName="SHA-512" hashValue="BgHRonZ+hGT2sSheYcJggZbY1hqwDTHQ13Q+VEvdEA5AYhUWHTFyHvQrpdGU4nLw/wosvfkl1smUKjOfuAfO+w==" saltValue="gmiP9bciASSx+ezfN6w10w==" spinCount="100000" sheet="1" objects="1" scenarios="1" selectLockedCells="1" autoFilter="0"/>
  <conditionalFormatting sqref="B2:AJ2 F4:AI4 B6:AJ6">
    <cfRule type="cellIs" dxfId="350" priority="408" operator="equal">
      <formula>""</formula>
    </cfRule>
    <cfRule type="cellIs" dxfId="349" priority="409" operator="equal">
      <formula>0</formula>
    </cfRule>
  </conditionalFormatting>
  <conditionalFormatting sqref="AJ4">
    <cfRule type="cellIs" dxfId="348" priority="148" operator="equal">
      <formula>""</formula>
    </cfRule>
    <cfRule type="cellIs" dxfId="347" priority="149" operator="equal">
      <formula>0</formula>
    </cfRule>
  </conditionalFormatting>
  <conditionalFormatting sqref="B5:AJ5">
    <cfRule type="cellIs" dxfId="346" priority="2" operator="equal">
      <formula>""</formula>
    </cfRule>
    <cfRule type="cellIs" dxfId="345" priority="3" operator="equal">
      <formula>0</formula>
    </cfRule>
  </conditionalFormatting>
  <conditionalFormatting sqref="G6">
    <cfRule type="duplicateValues" dxfId="344" priority="18581"/>
  </conditionalFormatting>
  <dataValidations count="2">
    <dataValidation allowBlank="1" showInputMessage="1" showErrorMessage="1" errorTitle="Error" error="Debes introducir un número válido. _x000a_Rellena primero las respuestas._x000a__x000a_Pulsa ESC para continuar." sqref="B4" xr:uid="{00000000-0002-0000-0800-000000000000}"/>
    <dataValidation type="whole" allowBlank="1" showInputMessage="1" showErrorMessage="1" errorTitle="Error" error="Debes introducir un número válido. _x000a_Rellena primero las respuestas._x000a__x000a_Pulsa ESC para continuar." sqref="C6" xr:uid="{00000000-0002-0000-0800-000001000000}">
      <formula1>1</formula1>
      <formula2>IF(C_SIMPLE="true",1,MIN(5,COUNTA(H6:M6)))</formula2>
    </dataValidation>
  </dataValidations>
  <pageMargins left="0.70866141732283472" right="0.70866141732283472" top="0.74803149606299213" bottom="0.74803149606299213" header="0.31496062992125984" footer="0.31496062992125984"/>
  <pageSetup paperSize="9" scale="72" fitToHeight="47" orientation="landscape"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2000000}">
          <x14:formula1>
            <xm:f>'Formulario VF'!$I$38:$J$38</xm:f>
          </x14:formula1>
          <xm:sqref>H6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_14">
    <tabColor rgb="FF005877"/>
    <pageSetUpPr fitToPage="1"/>
  </sheetPr>
  <dimension ref="A1:AZ64"/>
  <sheetViews>
    <sheetView showGridLines="0" showRowColHeaders="0" zoomScale="129" zoomScaleNormal="129" workbookViewId="0">
      <pane xSplit="28" ySplit="37" topLeftCell="AC38" activePane="bottomRight" state="frozen"/>
      <selection activeCell="K7" sqref="K7:O7"/>
      <selection pane="topRight" activeCell="K7" sqref="K7:O7"/>
      <selection pane="bottomLeft" activeCell="K7" sqref="K7:O7"/>
      <selection pane="bottomRight" activeCell="H9" sqref="H9:M9"/>
    </sheetView>
  </sheetViews>
  <sheetFormatPr baseColWidth="10" defaultColWidth="0" defaultRowHeight="14.35" zeroHeight="1" x14ac:dyDescent="0.5"/>
  <cols>
    <col min="1" max="1" width="2.64453125" customWidth="1"/>
    <col min="2" max="2" width="2.6445312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1.64453125" customWidth="1"/>
    <col min="30" max="52" width="10.64453125" hidden="1" customWidth="1"/>
    <col min="53" max="16384" width="11.41015625" hidden="1"/>
  </cols>
  <sheetData>
    <row r="1" spans="1:39" ht="2.25" customHeight="1" thickTop="1" x14ac:dyDescent="0.5">
      <c r="A1" t="s">
        <v>3847</v>
      </c>
      <c r="B1" s="799" t="s">
        <v>4171</v>
      </c>
      <c r="C1" s="800"/>
      <c r="D1" s="800"/>
      <c r="E1" s="800"/>
      <c r="F1" s="800"/>
      <c r="G1" s="800"/>
      <c r="H1" s="800"/>
      <c r="I1" s="800"/>
      <c r="J1" s="800"/>
      <c r="K1" s="800"/>
      <c r="L1" s="52"/>
      <c r="M1" s="52"/>
      <c r="N1" s="52"/>
      <c r="O1" s="52"/>
      <c r="P1" s="52"/>
      <c r="Q1" s="52"/>
      <c r="R1" s="52"/>
      <c r="S1" s="52"/>
      <c r="T1" s="52"/>
      <c r="U1" s="52"/>
      <c r="V1" s="52"/>
      <c r="W1" s="52"/>
      <c r="X1" s="53"/>
      <c r="AA1" s="1">
        <v>0</v>
      </c>
      <c r="AB1" s="1">
        <v>0</v>
      </c>
      <c r="AC1">
        <v>29</v>
      </c>
      <c r="AM1" t="s">
        <v>921</v>
      </c>
    </row>
    <row r="2" spans="1:39" ht="30" customHeight="1" x14ac:dyDescent="0.5">
      <c r="A2" s="457" t="s">
        <v>319</v>
      </c>
      <c r="B2" s="801"/>
      <c r="C2" s="802"/>
      <c r="D2" s="802"/>
      <c r="E2" s="802"/>
      <c r="F2" s="802"/>
      <c r="G2" s="802"/>
      <c r="H2" s="802"/>
      <c r="I2" s="802"/>
      <c r="J2" s="802"/>
      <c r="K2" s="802"/>
      <c r="L2" s="724" t="s">
        <v>320</v>
      </c>
      <c r="M2" s="711"/>
      <c r="N2" s="752" t="s">
        <v>321</v>
      </c>
      <c r="O2" s="753"/>
      <c r="P2" s="754" t="s">
        <v>322</v>
      </c>
      <c r="Q2" s="753"/>
      <c r="R2" s="754" t="s">
        <v>323</v>
      </c>
      <c r="S2" s="753"/>
      <c r="T2" s="754" t="s">
        <v>324</v>
      </c>
      <c r="U2" s="753"/>
      <c r="V2" s="754" t="s">
        <v>3302</v>
      </c>
      <c r="W2" s="755"/>
      <c r="X2" s="69" t="s">
        <v>44</v>
      </c>
      <c r="Y2" s="118" t="s">
        <v>916</v>
      </c>
      <c r="Z2" s="430" t="s">
        <v>3847</v>
      </c>
      <c r="AB2" s="344">
        <v>0</v>
      </c>
    </row>
    <row r="3" spans="1:39" ht="2.25" customHeight="1" x14ac:dyDescent="0.5">
      <c r="A3" s="224"/>
      <c r="B3" s="801"/>
      <c r="C3" s="802"/>
      <c r="D3" s="802"/>
      <c r="E3" s="802"/>
      <c r="F3" s="802"/>
      <c r="G3" s="802"/>
      <c r="H3" s="802"/>
      <c r="I3" s="802"/>
      <c r="J3" s="802"/>
      <c r="K3" s="802"/>
      <c r="L3" s="56"/>
      <c r="M3" s="57"/>
      <c r="N3" s="58"/>
      <c r="O3" s="59"/>
      <c r="P3" s="58"/>
      <c r="Q3" s="59"/>
      <c r="R3" s="58"/>
      <c r="S3" s="59"/>
      <c r="T3" s="58"/>
      <c r="U3" s="59"/>
      <c r="V3" s="58"/>
      <c r="W3" s="59"/>
      <c r="X3" s="60"/>
      <c r="AB3" s="65" t="s">
        <v>1626</v>
      </c>
    </row>
    <row r="4" spans="1:39" ht="6" customHeight="1" x14ac:dyDescent="0.5">
      <c r="A4" s="224"/>
      <c r="B4" s="25"/>
      <c r="C4" s="458"/>
      <c r="D4" s="458"/>
      <c r="E4" s="458"/>
      <c r="F4" s="458"/>
      <c r="G4" s="458"/>
      <c r="H4" s="459"/>
      <c r="I4" s="460"/>
      <c r="J4" s="460"/>
      <c r="K4" s="460"/>
      <c r="L4" s="460"/>
      <c r="M4" s="774"/>
      <c r="N4" s="460"/>
      <c r="O4" s="460"/>
      <c r="P4" s="460"/>
      <c r="Q4" s="460"/>
      <c r="R4" s="460"/>
      <c r="S4" s="460"/>
      <c r="T4" s="459"/>
      <c r="U4" s="459"/>
      <c r="V4" s="459"/>
      <c r="W4" s="459"/>
      <c r="X4" s="26"/>
      <c r="Y4" s="62"/>
      <c r="AB4" s="65" t="s">
        <v>1627</v>
      </c>
    </row>
    <row r="5" spans="1:39" ht="19.95" customHeight="1" x14ac:dyDescent="0.5">
      <c r="A5" s="435" t="s">
        <v>35</v>
      </c>
      <c r="B5" s="695" t="s">
        <v>182</v>
      </c>
      <c r="C5" s="696"/>
      <c r="D5" s="696"/>
      <c r="E5" s="696"/>
      <c r="F5" s="696"/>
      <c r="G5" s="696"/>
      <c r="H5" s="461">
        <v>401</v>
      </c>
      <c r="I5" s="647" t="s">
        <v>384</v>
      </c>
      <c r="J5" s="647"/>
      <c r="K5" s="647"/>
      <c r="L5" s="462">
        <v>401</v>
      </c>
      <c r="M5" s="774"/>
      <c r="N5" s="704" t="s">
        <v>3996</v>
      </c>
      <c r="O5" s="680"/>
      <c r="P5" s="680"/>
      <c r="Q5" s="705"/>
      <c r="R5" s="704" t="s">
        <v>3989</v>
      </c>
      <c r="S5" s="680"/>
      <c r="T5" s="680"/>
      <c r="U5" s="680"/>
      <c r="V5" s="680"/>
      <c r="W5" s="680"/>
      <c r="X5" s="23"/>
      <c r="Y5" s="337"/>
      <c r="Z5" s="339">
        <v>1</v>
      </c>
      <c r="AA5" s="338"/>
      <c r="AB5" s="430">
        <v>17</v>
      </c>
    </row>
    <row r="6" spans="1:39" ht="6" customHeight="1" thickBot="1" x14ac:dyDescent="0.55000000000000004">
      <c r="A6" s="111"/>
      <c r="B6" s="20"/>
      <c r="C6" s="463"/>
      <c r="D6" s="463"/>
      <c r="E6" s="463"/>
      <c r="F6" s="463"/>
      <c r="G6" s="463"/>
      <c r="H6" s="464"/>
      <c r="I6" s="465"/>
      <c r="J6" s="465"/>
      <c r="K6" s="465"/>
      <c r="L6" s="465"/>
      <c r="M6" s="774"/>
      <c r="N6" s="465"/>
      <c r="O6" s="464"/>
      <c r="P6" s="465"/>
      <c r="Q6" s="465"/>
      <c r="R6" s="465"/>
      <c r="S6" s="19"/>
      <c r="T6" s="19"/>
      <c r="U6" s="19"/>
      <c r="V6" s="464"/>
      <c r="W6" s="464"/>
      <c r="X6" s="21"/>
      <c r="Y6" s="63"/>
      <c r="AB6" s="65"/>
    </row>
    <row r="7" spans="1:39" ht="19.95" customHeight="1" thickTop="1" thickBot="1" x14ac:dyDescent="0.55000000000000004">
      <c r="A7" s="436" t="s">
        <v>33</v>
      </c>
      <c r="B7" s="695" t="s">
        <v>22</v>
      </c>
      <c r="C7" s="696"/>
      <c r="D7" s="696"/>
      <c r="E7" s="696"/>
      <c r="F7" s="696"/>
      <c r="G7" s="696"/>
      <c r="H7" s="716"/>
      <c r="I7" s="716"/>
      <c r="J7" s="716"/>
      <c r="K7" s="716"/>
      <c r="L7" s="716"/>
      <c r="M7" s="716"/>
      <c r="N7" s="647" t="s">
        <v>924</v>
      </c>
      <c r="O7" s="647"/>
      <c r="P7" s="647"/>
      <c r="Q7" s="712"/>
      <c r="R7" s="713"/>
      <c r="S7" s="713"/>
      <c r="T7" s="713"/>
      <c r="U7" s="713"/>
      <c r="V7" s="713"/>
      <c r="W7" s="714"/>
      <c r="X7" s="23"/>
      <c r="Y7" s="337"/>
      <c r="Z7" s="339">
        <v>2</v>
      </c>
      <c r="AA7" s="338"/>
      <c r="AB7" s="430">
        <v>18</v>
      </c>
    </row>
    <row r="8" spans="1:39" ht="6" customHeight="1" thickTop="1" x14ac:dyDescent="0.5">
      <c r="A8" s="111"/>
      <c r="B8" s="20"/>
      <c r="C8" s="463"/>
      <c r="D8" s="463"/>
      <c r="E8" s="463"/>
      <c r="F8" s="463"/>
      <c r="G8" s="465"/>
      <c r="H8" s="465"/>
      <c r="I8" s="464"/>
      <c r="J8" s="464"/>
      <c r="K8" s="464"/>
      <c r="L8" s="464"/>
      <c r="M8" s="465"/>
      <c r="N8" s="465"/>
      <c r="O8" s="19"/>
      <c r="P8" s="19"/>
      <c r="Q8" s="465"/>
      <c r="R8" s="19"/>
      <c r="S8" s="19"/>
      <c r="T8" s="19"/>
      <c r="U8" s="19"/>
      <c r="V8" s="467"/>
      <c r="W8" s="467"/>
      <c r="X8" s="21"/>
      <c r="Y8" s="27"/>
      <c r="AB8" s="65"/>
    </row>
    <row r="9" spans="1:39" ht="19.95" customHeight="1" x14ac:dyDescent="0.5">
      <c r="A9" s="435" t="s">
        <v>34</v>
      </c>
      <c r="B9" s="648" t="s">
        <v>175</v>
      </c>
      <c r="C9" s="647"/>
      <c r="D9" s="647"/>
      <c r="E9" s="647"/>
      <c r="F9" s="647"/>
      <c r="G9" s="647"/>
      <c r="H9" s="715"/>
      <c r="I9" s="715"/>
      <c r="J9" s="715"/>
      <c r="K9" s="715"/>
      <c r="L9" s="715"/>
      <c r="M9" s="715"/>
      <c r="N9" s="19"/>
      <c r="O9" s="474"/>
      <c r="P9" s="465"/>
      <c r="Q9" s="472"/>
      <c r="R9" s="19"/>
      <c r="S9" s="19"/>
      <c r="T9" s="19"/>
      <c r="U9" s="19"/>
      <c r="V9" s="467"/>
      <c r="W9" s="467"/>
      <c r="X9" s="23"/>
      <c r="Y9" s="337"/>
      <c r="Z9" s="339">
        <v>3</v>
      </c>
      <c r="AA9" s="338"/>
      <c r="AB9" s="430">
        <v>19</v>
      </c>
    </row>
    <row r="10" spans="1:39" ht="6" customHeight="1" thickBot="1" x14ac:dyDescent="0.55000000000000004">
      <c r="A10" s="111"/>
      <c r="B10" s="20"/>
      <c r="C10" s="463"/>
      <c r="D10" s="463"/>
      <c r="E10" s="463"/>
      <c r="F10" s="463"/>
      <c r="G10" s="464"/>
      <c r="H10" s="464"/>
      <c r="I10" s="465"/>
      <c r="J10" s="465"/>
      <c r="K10" s="465"/>
      <c r="L10" s="465"/>
      <c r="M10" s="465"/>
      <c r="N10" s="465"/>
      <c r="O10" s="465"/>
      <c r="P10" s="465"/>
      <c r="Q10" s="465"/>
      <c r="R10" s="465"/>
      <c r="S10" s="465"/>
      <c r="T10" s="464"/>
      <c r="U10" s="464"/>
      <c r="V10" s="467"/>
      <c r="W10" s="467"/>
      <c r="X10" s="21"/>
      <c r="Y10" s="27"/>
      <c r="AB10" s="65"/>
    </row>
    <row r="11" spans="1:39" ht="19.95" customHeight="1" thickTop="1" x14ac:dyDescent="0.5">
      <c r="A11" s="557" t="s">
        <v>69</v>
      </c>
      <c r="B11" s="648" t="s">
        <v>161</v>
      </c>
      <c r="C11" s="647"/>
      <c r="D11" s="647"/>
      <c r="E11" s="647"/>
      <c r="F11" s="647"/>
      <c r="G11" s="679"/>
      <c r="H11" s="732"/>
      <c r="I11" s="733"/>
      <c r="J11" s="733"/>
      <c r="K11" s="733"/>
      <c r="L11" s="733"/>
      <c r="M11" s="733"/>
      <c r="N11" s="733"/>
      <c r="O11" s="733"/>
      <c r="P11" s="733"/>
      <c r="Q11" s="733"/>
      <c r="R11" s="733"/>
      <c r="S11" s="733"/>
      <c r="T11" s="733"/>
      <c r="U11" s="733"/>
      <c r="V11" s="733"/>
      <c r="W11" s="734"/>
      <c r="X11" s="23"/>
      <c r="Y11" s="337"/>
      <c r="Z11" s="339">
        <v>4</v>
      </c>
      <c r="AA11" s="338"/>
      <c r="AB11" s="430">
        <v>20</v>
      </c>
    </row>
    <row r="12" spans="1:39" ht="6" customHeight="1" x14ac:dyDescent="0.5">
      <c r="A12" s="111"/>
      <c r="B12" s="701"/>
      <c r="C12" s="702"/>
      <c r="D12" s="463"/>
      <c r="E12" s="458"/>
      <c r="F12" s="458"/>
      <c r="G12" s="459"/>
      <c r="H12" s="735"/>
      <c r="I12" s="736"/>
      <c r="J12" s="736"/>
      <c r="K12" s="736"/>
      <c r="L12" s="736"/>
      <c r="M12" s="736"/>
      <c r="N12" s="736"/>
      <c r="O12" s="736"/>
      <c r="P12" s="736"/>
      <c r="Q12" s="736"/>
      <c r="R12" s="736"/>
      <c r="S12" s="736"/>
      <c r="T12" s="736"/>
      <c r="U12" s="736"/>
      <c r="V12" s="736"/>
      <c r="W12" s="737"/>
      <c r="X12" s="21"/>
      <c r="Y12" s="27"/>
      <c r="AB12" s="65"/>
    </row>
    <row r="13" spans="1:39" ht="19.95" customHeight="1" x14ac:dyDescent="0.5">
      <c r="A13" s="435" t="s">
        <v>32</v>
      </c>
      <c r="B13" s="701"/>
      <c r="C13" s="702"/>
      <c r="D13" s="619" t="s">
        <v>3868</v>
      </c>
      <c r="E13" s="619"/>
      <c r="F13" s="619"/>
      <c r="G13" s="619"/>
      <c r="H13" s="735"/>
      <c r="I13" s="736"/>
      <c r="J13" s="736"/>
      <c r="K13" s="736"/>
      <c r="L13" s="736"/>
      <c r="M13" s="736"/>
      <c r="N13" s="736"/>
      <c r="O13" s="736"/>
      <c r="P13" s="736"/>
      <c r="Q13" s="736"/>
      <c r="R13" s="736"/>
      <c r="S13" s="736"/>
      <c r="T13" s="736"/>
      <c r="U13" s="736"/>
      <c r="V13" s="736"/>
      <c r="W13" s="737"/>
      <c r="X13" s="23"/>
      <c r="Y13" s="337"/>
      <c r="Z13" s="339">
        <v>5</v>
      </c>
      <c r="AA13" s="338"/>
      <c r="AB13" s="430">
        <v>21</v>
      </c>
    </row>
    <row r="14" spans="1:39" ht="6" customHeight="1" x14ac:dyDescent="0.5">
      <c r="A14" s="111"/>
      <c r="B14" s="701"/>
      <c r="C14" s="702"/>
      <c r="D14" s="463"/>
      <c r="E14" s="458"/>
      <c r="F14" s="458"/>
      <c r="G14" s="698"/>
      <c r="H14" s="735"/>
      <c r="I14" s="736"/>
      <c r="J14" s="736"/>
      <c r="K14" s="736"/>
      <c r="L14" s="736"/>
      <c r="M14" s="736"/>
      <c r="N14" s="736"/>
      <c r="O14" s="736"/>
      <c r="P14" s="736"/>
      <c r="Q14" s="736"/>
      <c r="R14" s="736"/>
      <c r="S14" s="736"/>
      <c r="T14" s="736"/>
      <c r="U14" s="736"/>
      <c r="V14" s="736"/>
      <c r="W14" s="737"/>
      <c r="X14" s="26"/>
      <c r="Y14" s="27"/>
      <c r="AB14" s="65"/>
    </row>
    <row r="15" spans="1:39" ht="19.95" customHeight="1" thickBot="1" x14ac:dyDescent="0.55000000000000004">
      <c r="A15" s="435" t="s">
        <v>76</v>
      </c>
      <c r="B15" s="648"/>
      <c r="C15" s="647"/>
      <c r="D15" s="647"/>
      <c r="E15" s="647"/>
      <c r="F15" s="647"/>
      <c r="G15" s="698"/>
      <c r="H15" s="738"/>
      <c r="I15" s="739"/>
      <c r="J15" s="739"/>
      <c r="K15" s="739"/>
      <c r="L15" s="739"/>
      <c r="M15" s="739"/>
      <c r="N15" s="739"/>
      <c r="O15" s="739"/>
      <c r="P15" s="739"/>
      <c r="Q15" s="739"/>
      <c r="R15" s="739"/>
      <c r="S15" s="739"/>
      <c r="T15" s="739"/>
      <c r="U15" s="739"/>
      <c r="V15" s="739"/>
      <c r="W15" s="740"/>
      <c r="X15" s="23"/>
      <c r="Y15" s="337"/>
      <c r="Z15" s="339">
        <v>6</v>
      </c>
      <c r="AA15" s="338"/>
      <c r="AB15" s="430">
        <v>22</v>
      </c>
    </row>
    <row r="16" spans="1:39" ht="6" customHeight="1" thickTop="1" x14ac:dyDescent="0.5">
      <c r="A16" s="111"/>
      <c r="B16" s="25"/>
      <c r="C16" s="463"/>
      <c r="D16" s="463"/>
      <c r="E16" s="463"/>
      <c r="F16" s="463"/>
      <c r="G16" s="698"/>
      <c r="H16" s="464"/>
      <c r="I16" s="465"/>
      <c r="J16" s="465"/>
      <c r="K16" s="465"/>
      <c r="L16" s="465"/>
      <c r="M16" s="465"/>
      <c r="N16" s="465"/>
      <c r="O16" s="465"/>
      <c r="P16" s="465"/>
      <c r="Q16" s="465"/>
      <c r="R16" s="465"/>
      <c r="S16" s="465"/>
      <c r="T16" s="464"/>
      <c r="U16" s="464"/>
      <c r="V16" s="464"/>
      <c r="W16" s="464"/>
      <c r="X16" s="26"/>
      <c r="Y16" s="27"/>
      <c r="AB16" s="65"/>
    </row>
    <row r="17" spans="1:28" ht="19.95" customHeight="1" x14ac:dyDescent="0.5">
      <c r="A17" s="435" t="s">
        <v>77</v>
      </c>
      <c r="B17" s="22"/>
      <c r="C17" s="467"/>
      <c r="D17" s="467"/>
      <c r="E17" s="458"/>
      <c r="F17" s="797" t="s">
        <v>4172</v>
      </c>
      <c r="G17" s="797"/>
      <c r="H17" s="797"/>
      <c r="I17" s="797"/>
      <c r="J17" s="796" t="s">
        <v>4173</v>
      </c>
      <c r="K17" s="796"/>
      <c r="L17" s="796"/>
      <c r="M17" s="796"/>
      <c r="N17" s="476"/>
      <c r="O17" s="476"/>
      <c r="P17" s="797" t="s">
        <v>4172</v>
      </c>
      <c r="Q17" s="797"/>
      <c r="R17" s="797"/>
      <c r="S17" s="797"/>
      <c r="T17" s="796" t="s">
        <v>4173</v>
      </c>
      <c r="U17" s="796"/>
      <c r="V17" s="796"/>
      <c r="W17" s="796"/>
      <c r="X17" s="23"/>
      <c r="Y17" s="337"/>
      <c r="Z17" s="339">
        <v>7</v>
      </c>
      <c r="AA17" s="338"/>
      <c r="AB17" s="430">
        <v>23</v>
      </c>
    </row>
    <row r="18" spans="1:28" ht="6" customHeight="1" thickBot="1" x14ac:dyDescent="0.55000000000000004">
      <c r="A18" s="111"/>
      <c r="B18" s="25"/>
      <c r="C18" s="466"/>
      <c r="D18" s="466"/>
      <c r="E18" s="458"/>
      <c r="F18" s="466"/>
      <c r="G18" s="458"/>
      <c r="H18" s="459"/>
      <c r="I18" s="460"/>
      <c r="J18" s="460"/>
      <c r="K18" s="460"/>
      <c r="L18" s="460"/>
      <c r="M18" s="460"/>
      <c r="N18" s="460"/>
      <c r="O18" s="460"/>
      <c r="P18" s="460"/>
      <c r="Q18" s="460"/>
      <c r="R18" s="460"/>
      <c r="S18" s="460"/>
      <c r="T18" s="460"/>
      <c r="U18" s="460"/>
      <c r="V18" s="460"/>
      <c r="W18" s="460"/>
      <c r="X18" s="26"/>
      <c r="Y18" s="27"/>
      <c r="AB18" s="65"/>
    </row>
    <row r="19" spans="1:28" ht="19.95" customHeight="1" thickTop="1" thickBot="1" x14ac:dyDescent="0.55000000000000004">
      <c r="A19" s="435" t="s">
        <v>594</v>
      </c>
      <c r="B19" s="22"/>
      <c r="C19" s="647" t="s">
        <v>4174</v>
      </c>
      <c r="D19" s="647"/>
      <c r="E19" s="679"/>
      <c r="F19" s="726"/>
      <c r="G19" s="727"/>
      <c r="H19" s="727"/>
      <c r="I19" s="728"/>
      <c r="J19" s="798"/>
      <c r="K19" s="793"/>
      <c r="L19" s="793"/>
      <c r="M19" s="793"/>
      <c r="N19" s="647" t="s">
        <v>4175</v>
      </c>
      <c r="O19" s="709"/>
      <c r="P19" s="795"/>
      <c r="Q19" s="727"/>
      <c r="R19" s="727"/>
      <c r="S19" s="728"/>
      <c r="T19" s="798"/>
      <c r="U19" s="793"/>
      <c r="V19" s="793"/>
      <c r="W19" s="793"/>
      <c r="X19" s="23"/>
      <c r="Y19" s="337"/>
      <c r="Z19" s="339">
        <v>8</v>
      </c>
      <c r="AA19" s="338"/>
      <c r="AB19" s="430">
        <v>24</v>
      </c>
    </row>
    <row r="20" spans="1:28" ht="6" customHeight="1" thickTop="1" thickBot="1" x14ac:dyDescent="0.55000000000000004">
      <c r="A20" s="111"/>
      <c r="B20" s="25"/>
      <c r="C20" s="466"/>
      <c r="D20" s="466"/>
      <c r="E20" s="466"/>
      <c r="F20" s="477"/>
      <c r="G20" s="477"/>
      <c r="H20" s="478"/>
      <c r="I20" s="478"/>
      <c r="J20" s="478"/>
      <c r="K20" s="478"/>
      <c r="L20" s="478"/>
      <c r="M20" s="478"/>
      <c r="N20" s="460"/>
      <c r="O20" s="460"/>
      <c r="P20" s="478"/>
      <c r="Q20" s="478"/>
      <c r="R20" s="478"/>
      <c r="S20" s="478"/>
      <c r="T20" s="478"/>
      <c r="U20" s="478"/>
      <c r="V20" s="478"/>
      <c r="W20" s="478"/>
      <c r="X20" s="26"/>
      <c r="Y20" s="27"/>
      <c r="AB20" s="65"/>
    </row>
    <row r="21" spans="1:28" ht="19.95" customHeight="1" thickTop="1" thickBot="1" x14ac:dyDescent="0.55000000000000004">
      <c r="A21" s="435" t="s">
        <v>595</v>
      </c>
      <c r="B21" s="22"/>
      <c r="C21" s="647" t="s">
        <v>4176</v>
      </c>
      <c r="D21" s="697"/>
      <c r="E21" s="709"/>
      <c r="F21" s="726"/>
      <c r="G21" s="727"/>
      <c r="H21" s="727"/>
      <c r="I21" s="728"/>
      <c r="J21" s="798"/>
      <c r="K21" s="793"/>
      <c r="L21" s="793"/>
      <c r="M21" s="793"/>
      <c r="N21" s="647" t="s">
        <v>4177</v>
      </c>
      <c r="O21" s="709"/>
      <c r="P21" s="706"/>
      <c r="Q21" s="707"/>
      <c r="R21" s="707"/>
      <c r="S21" s="708"/>
      <c r="T21" s="794"/>
      <c r="U21" s="715"/>
      <c r="V21" s="715"/>
      <c r="W21" s="715"/>
      <c r="X21" s="23"/>
      <c r="Y21" s="337"/>
      <c r="Z21" s="339">
        <v>9</v>
      </c>
      <c r="AA21" s="338"/>
      <c r="AB21" s="430">
        <v>25</v>
      </c>
    </row>
    <row r="22" spans="1:28" ht="6" customHeight="1" thickTop="1" thickBot="1" x14ac:dyDescent="0.55000000000000004">
      <c r="A22" s="111"/>
      <c r="B22" s="25"/>
      <c r="C22" s="466"/>
      <c r="D22" s="466"/>
      <c r="E22" s="466"/>
      <c r="F22" s="477"/>
      <c r="G22" s="477"/>
      <c r="H22" s="478"/>
      <c r="I22" s="478"/>
      <c r="J22" s="478"/>
      <c r="K22" s="478"/>
      <c r="L22" s="478"/>
      <c r="M22" s="478"/>
      <c r="N22" s="460"/>
      <c r="O22" s="466"/>
      <c r="P22" s="478"/>
      <c r="Q22" s="478"/>
      <c r="R22" s="478"/>
      <c r="S22" s="478"/>
      <c r="T22" s="478"/>
      <c r="U22" s="478"/>
      <c r="V22" s="478"/>
      <c r="W22" s="478"/>
      <c r="X22" s="26"/>
      <c r="Y22" s="27"/>
      <c r="Z22" s="3"/>
      <c r="AB22" s="65"/>
    </row>
    <row r="23" spans="1:28" ht="19.95" customHeight="1" thickTop="1" thickBot="1" x14ac:dyDescent="0.55000000000000004">
      <c r="A23" s="435" t="s">
        <v>596</v>
      </c>
      <c r="B23" s="22"/>
      <c r="C23" s="647" t="s">
        <v>4178</v>
      </c>
      <c r="D23" s="697"/>
      <c r="E23" s="709"/>
      <c r="F23" s="706"/>
      <c r="G23" s="707"/>
      <c r="H23" s="707"/>
      <c r="I23" s="708"/>
      <c r="J23" s="794"/>
      <c r="K23" s="715"/>
      <c r="L23" s="715"/>
      <c r="M23" s="715"/>
      <c r="N23" s="647" t="s">
        <v>4179</v>
      </c>
      <c r="O23" s="709"/>
      <c r="P23" s="706"/>
      <c r="Q23" s="707"/>
      <c r="R23" s="707"/>
      <c r="S23" s="708"/>
      <c r="T23" s="794"/>
      <c r="U23" s="715"/>
      <c r="V23" s="715"/>
      <c r="W23" s="715"/>
      <c r="X23" s="23"/>
      <c r="Y23" s="337"/>
      <c r="Z23" s="339">
        <v>10</v>
      </c>
      <c r="AA23" s="338"/>
      <c r="AB23" s="430">
        <v>26</v>
      </c>
    </row>
    <row r="24" spans="1:28" ht="6" customHeight="1" thickTop="1" thickBot="1" x14ac:dyDescent="0.55000000000000004">
      <c r="A24" s="111"/>
      <c r="B24" s="25"/>
      <c r="C24" s="466"/>
      <c r="D24" s="466"/>
      <c r="E24" s="466"/>
      <c r="F24" s="477"/>
      <c r="G24" s="477"/>
      <c r="H24" s="478"/>
      <c r="I24" s="478"/>
      <c r="J24" s="478"/>
      <c r="K24" s="478"/>
      <c r="L24" s="478"/>
      <c r="M24" s="478"/>
      <c r="N24" s="460"/>
      <c r="O24" s="466"/>
      <c r="P24" s="478"/>
      <c r="Q24" s="478"/>
      <c r="R24" s="478"/>
      <c r="S24" s="478"/>
      <c r="T24" s="478"/>
      <c r="U24" s="478"/>
      <c r="V24" s="478"/>
      <c r="W24" s="478"/>
      <c r="X24" s="26"/>
      <c r="Z24" s="3"/>
      <c r="AB24" s="65"/>
    </row>
    <row r="25" spans="1:28" ht="19.95" customHeight="1" thickTop="1" thickBot="1" x14ac:dyDescent="0.55000000000000004">
      <c r="A25" s="693" t="s">
        <v>3296</v>
      </c>
      <c r="B25" s="22"/>
      <c r="C25" s="647" t="s">
        <v>4180</v>
      </c>
      <c r="D25" s="697"/>
      <c r="E25" s="709"/>
      <c r="F25" s="706"/>
      <c r="G25" s="707"/>
      <c r="H25" s="707"/>
      <c r="I25" s="708"/>
      <c r="J25" s="794"/>
      <c r="K25" s="715"/>
      <c r="L25" s="715"/>
      <c r="M25" s="715"/>
      <c r="N25" s="647" t="s">
        <v>4181</v>
      </c>
      <c r="O25" s="709"/>
      <c r="P25" s="706"/>
      <c r="Q25" s="707"/>
      <c r="R25" s="707"/>
      <c r="S25" s="708"/>
      <c r="T25" s="794"/>
      <c r="U25" s="715"/>
      <c r="V25" s="715"/>
      <c r="W25" s="715"/>
      <c r="X25" s="23"/>
      <c r="Y25" s="337"/>
      <c r="Z25" s="339">
        <v>11</v>
      </c>
      <c r="AA25" s="338"/>
      <c r="AB25" s="430">
        <v>27</v>
      </c>
    </row>
    <row r="26" spans="1:28" ht="6" customHeight="1" thickTop="1" thickBot="1" x14ac:dyDescent="0.55000000000000004">
      <c r="A26" s="694"/>
      <c r="B26" s="25"/>
      <c r="C26" s="466"/>
      <c r="D26" s="466"/>
      <c r="E26" s="466"/>
      <c r="F26" s="477"/>
      <c r="G26" s="477"/>
      <c r="H26" s="478"/>
      <c r="I26" s="478"/>
      <c r="J26" s="478"/>
      <c r="K26" s="478"/>
      <c r="L26" s="478"/>
      <c r="M26" s="478"/>
      <c r="N26" s="460"/>
      <c r="O26" s="466"/>
      <c r="P26" s="478"/>
      <c r="Q26" s="478"/>
      <c r="R26" s="478"/>
      <c r="S26" s="478"/>
      <c r="T26" s="478"/>
      <c r="U26" s="478"/>
      <c r="V26" s="478"/>
      <c r="W26" s="478"/>
      <c r="X26" s="26"/>
      <c r="Y26" s="27"/>
      <c r="Z26" s="3"/>
      <c r="AB26" s="65"/>
    </row>
    <row r="27" spans="1:28" ht="19.95" customHeight="1" thickTop="1" thickBot="1" x14ac:dyDescent="0.55000000000000004">
      <c r="A27" s="694"/>
      <c r="B27" s="25"/>
      <c r="C27" s="803" t="s">
        <v>4182</v>
      </c>
      <c r="D27" s="697"/>
      <c r="E27" s="709"/>
      <c r="F27" s="706"/>
      <c r="G27" s="707"/>
      <c r="H27" s="707"/>
      <c r="I27" s="708"/>
      <c r="J27" s="794"/>
      <c r="K27" s="715"/>
      <c r="L27" s="715"/>
      <c r="M27" s="715"/>
      <c r="N27" s="647" t="s">
        <v>4183</v>
      </c>
      <c r="O27" s="709"/>
      <c r="P27" s="706"/>
      <c r="Q27" s="707"/>
      <c r="R27" s="707"/>
      <c r="S27" s="708"/>
      <c r="T27" s="794"/>
      <c r="U27" s="715"/>
      <c r="V27" s="715"/>
      <c r="W27" s="715"/>
      <c r="X27" s="26"/>
      <c r="Y27" s="337"/>
      <c r="Z27" s="339">
        <v>12</v>
      </c>
      <c r="AA27" s="338"/>
      <c r="AB27" s="430">
        <v>28</v>
      </c>
    </row>
    <row r="28" spans="1:28" ht="6" customHeight="1" thickTop="1" thickBot="1" x14ac:dyDescent="0.55000000000000004">
      <c r="A28" s="111"/>
      <c r="B28" s="25"/>
      <c r="C28" s="466"/>
      <c r="D28" s="466"/>
      <c r="E28" s="466"/>
      <c r="F28" s="477"/>
      <c r="G28" s="477"/>
      <c r="H28" s="478"/>
      <c r="I28" s="478"/>
      <c r="J28" s="478"/>
      <c r="K28" s="478"/>
      <c r="L28" s="478"/>
      <c r="M28" s="478"/>
      <c r="N28" s="460"/>
      <c r="O28" s="466"/>
      <c r="P28" s="478"/>
      <c r="Q28" s="478"/>
      <c r="R28" s="478"/>
      <c r="S28" s="478"/>
      <c r="T28" s="478"/>
      <c r="U28" s="478"/>
      <c r="V28" s="478"/>
      <c r="W28" s="478"/>
      <c r="X28" s="26"/>
      <c r="Y28" s="27"/>
      <c r="Z28" s="3"/>
      <c r="AB28" s="65"/>
    </row>
    <row r="29" spans="1:28" ht="19.95" customHeight="1" thickTop="1" thickBot="1" x14ac:dyDescent="0.55000000000000004">
      <c r="A29" s="693" t="s">
        <v>45</v>
      </c>
      <c r="B29" s="22"/>
      <c r="C29" s="647" t="s">
        <v>4184</v>
      </c>
      <c r="D29" s="697"/>
      <c r="E29" s="709"/>
      <c r="F29" s="706"/>
      <c r="G29" s="707"/>
      <c r="H29" s="707"/>
      <c r="I29" s="708"/>
      <c r="J29" s="794"/>
      <c r="K29" s="715"/>
      <c r="L29" s="715"/>
      <c r="M29" s="715"/>
      <c r="N29" s="647" t="s">
        <v>4185</v>
      </c>
      <c r="O29" s="709"/>
      <c r="P29" s="706"/>
      <c r="Q29" s="707"/>
      <c r="R29" s="707"/>
      <c r="S29" s="708"/>
      <c r="T29" s="794"/>
      <c r="U29" s="715"/>
      <c r="V29" s="715"/>
      <c r="W29" s="715"/>
      <c r="X29" s="54"/>
      <c r="Y29" s="337"/>
      <c r="Z29" s="339">
        <v>13</v>
      </c>
      <c r="AA29" s="338"/>
      <c r="AB29" s="430">
        <v>29</v>
      </c>
    </row>
    <row r="30" spans="1:28" ht="6" customHeight="1" thickTop="1" x14ac:dyDescent="0.5">
      <c r="A30" s="694"/>
      <c r="B30" s="22"/>
      <c r="C30" s="449"/>
      <c r="D30" s="449"/>
      <c r="E30" s="449"/>
      <c r="F30" s="458"/>
      <c r="G30" s="467"/>
      <c r="H30" s="466"/>
      <c r="I30" s="466"/>
      <c r="J30" s="471"/>
      <c r="K30" s="471"/>
      <c r="L30" s="471"/>
      <c r="M30" s="471"/>
      <c r="N30" s="471"/>
      <c r="O30" s="471"/>
      <c r="P30" s="471"/>
      <c r="Q30" s="471"/>
      <c r="R30" s="19"/>
      <c r="S30" s="19" t="s">
        <v>3841</v>
      </c>
      <c r="T30" s="19"/>
      <c r="U30" s="19"/>
      <c r="V30" s="19"/>
      <c r="W30" s="19"/>
      <c r="X30" s="54"/>
      <c r="Y30" s="27"/>
      <c r="Z30" s="3"/>
      <c r="AB30" s="65"/>
    </row>
    <row r="31" spans="1:28" ht="19.95" customHeight="1" thickBot="1" x14ac:dyDescent="0.55000000000000004">
      <c r="A31" s="694"/>
      <c r="B31" s="22"/>
      <c r="C31" s="467"/>
      <c r="D31" s="467"/>
      <c r="E31" s="449"/>
      <c r="F31" s="458">
        <v>1</v>
      </c>
      <c r="G31" s="741" t="s">
        <v>611</v>
      </c>
      <c r="H31" s="741"/>
      <c r="I31" s="741"/>
      <c r="J31" s="741"/>
      <c r="K31" s="741"/>
      <c r="L31" s="741"/>
      <c r="M31" s="741"/>
      <c r="N31" s="741"/>
      <c r="O31" s="741"/>
      <c r="P31" s="741"/>
      <c r="Q31" s="741"/>
      <c r="R31" s="19"/>
      <c r="S31" s="632"/>
      <c r="T31" s="632"/>
      <c r="U31" s="632"/>
      <c r="V31" s="632"/>
      <c r="W31" s="632"/>
      <c r="X31" s="729"/>
      <c r="Y31" s="337"/>
      <c r="Z31" s="339">
        <v>14</v>
      </c>
      <c r="AA31" s="338"/>
      <c r="AB31" s="430">
        <v>30</v>
      </c>
    </row>
    <row r="32" spans="1:28" ht="6" customHeight="1" thickBot="1" x14ac:dyDescent="0.55000000000000004">
      <c r="A32" s="111"/>
      <c r="B32" s="22"/>
      <c r="C32" s="688" t="s">
        <v>49</v>
      </c>
      <c r="D32" s="688"/>
      <c r="E32" s="449"/>
      <c r="F32" s="458"/>
      <c r="G32" s="466"/>
      <c r="H32" s="466"/>
      <c r="I32" s="466"/>
      <c r="J32" s="471"/>
      <c r="K32" s="471"/>
      <c r="L32" s="471"/>
      <c r="M32" s="466"/>
      <c r="N32" s="471"/>
      <c r="O32" s="471"/>
      <c r="P32" s="471"/>
      <c r="Q32" s="471"/>
      <c r="R32" s="19"/>
      <c r="S32" s="632"/>
      <c r="T32" s="632"/>
      <c r="U32" s="632"/>
      <c r="V32" s="632"/>
      <c r="W32" s="632"/>
      <c r="X32" s="729"/>
      <c r="Y32" s="27"/>
      <c r="AB32" s="65"/>
    </row>
    <row r="33" spans="1:39" ht="19.95" customHeight="1" thickTop="1" thickBot="1" x14ac:dyDescent="0.55000000000000004">
      <c r="A33" s="435" t="s">
        <v>4165</v>
      </c>
      <c r="B33" s="22"/>
      <c r="C33" s="688"/>
      <c r="D33" s="688"/>
      <c r="E33" s="449"/>
      <c r="F33" s="440" t="s">
        <v>608</v>
      </c>
      <c r="G33" s="742"/>
      <c r="H33" s="743"/>
      <c r="I33" s="743"/>
      <c r="J33" s="743"/>
      <c r="K33" s="744"/>
      <c r="L33" s="440" t="s">
        <v>606</v>
      </c>
      <c r="M33" s="742"/>
      <c r="N33" s="743"/>
      <c r="O33" s="743"/>
      <c r="P33" s="743"/>
      <c r="Q33" s="744"/>
      <c r="R33" s="19"/>
      <c r="S33" s="632"/>
      <c r="T33" s="632"/>
      <c r="U33" s="632"/>
      <c r="V33" s="632"/>
      <c r="W33" s="632"/>
      <c r="X33" s="729"/>
      <c r="Y33" s="337"/>
      <c r="Z33" s="339">
        <v>15</v>
      </c>
      <c r="AA33" s="338"/>
      <c r="AB33" s="430">
        <v>31</v>
      </c>
    </row>
    <row r="34" spans="1:39" ht="6" customHeight="1" thickTop="1" thickBot="1" x14ac:dyDescent="0.55000000000000004">
      <c r="A34" s="111"/>
      <c r="B34" s="22"/>
      <c r="C34" s="688"/>
      <c r="D34" s="688"/>
      <c r="E34" s="449"/>
      <c r="F34" s="458"/>
      <c r="G34" s="466"/>
      <c r="H34" s="466"/>
      <c r="I34" s="466"/>
      <c r="J34" s="471"/>
      <c r="K34" s="471"/>
      <c r="L34" s="471"/>
      <c r="M34" s="466"/>
      <c r="N34" s="471"/>
      <c r="O34" s="471"/>
      <c r="P34" s="471"/>
      <c r="Q34" s="471"/>
      <c r="R34" s="19"/>
      <c r="S34" s="632"/>
      <c r="T34" s="632"/>
      <c r="U34" s="632"/>
      <c r="V34" s="632"/>
      <c r="W34" s="632"/>
      <c r="X34" s="729"/>
      <c r="Y34" s="27"/>
      <c r="AB34" s="65"/>
    </row>
    <row r="35" spans="1:39" ht="19.95" customHeight="1" thickTop="1" thickBot="1" x14ac:dyDescent="0.55000000000000004">
      <c r="A35" s="435" t="s">
        <v>4161</v>
      </c>
      <c r="B35" s="22"/>
      <c r="C35" s="688"/>
      <c r="D35" s="688"/>
      <c r="E35" s="449"/>
      <c r="F35" s="440" t="s">
        <v>609</v>
      </c>
      <c r="G35" s="742"/>
      <c r="H35" s="743"/>
      <c r="I35" s="743"/>
      <c r="J35" s="743"/>
      <c r="K35" s="744"/>
      <c r="L35" s="440" t="s">
        <v>607</v>
      </c>
      <c r="M35" s="742"/>
      <c r="N35" s="743"/>
      <c r="O35" s="743"/>
      <c r="P35" s="743"/>
      <c r="Q35" s="744"/>
      <c r="R35" s="19"/>
      <c r="S35" s="632"/>
      <c r="T35" s="632"/>
      <c r="U35" s="632"/>
      <c r="V35" s="632"/>
      <c r="W35" s="632"/>
      <c r="X35" s="729"/>
      <c r="Y35" s="337"/>
      <c r="Z35" s="339">
        <v>16</v>
      </c>
      <c r="AA35" s="338"/>
      <c r="AB35" s="430">
        <v>32</v>
      </c>
    </row>
    <row r="36" spans="1:39" ht="9.9499999999999993" customHeight="1" thickTop="1" thickBot="1" x14ac:dyDescent="0.55000000000000004">
      <c r="A36" s="111"/>
      <c r="B36" s="119"/>
      <c r="C36" s="130" t="s">
        <v>4314</v>
      </c>
      <c r="D36" s="24"/>
      <c r="E36" s="24"/>
      <c r="F36" s="78">
        <v>4</v>
      </c>
      <c r="G36" s="24"/>
      <c r="H36" s="24"/>
      <c r="I36" s="24"/>
      <c r="J36" s="24"/>
      <c r="K36" s="24"/>
      <c r="L36" s="24"/>
      <c r="M36" s="24"/>
      <c r="N36" s="24"/>
      <c r="O36" s="24"/>
      <c r="P36" s="24"/>
      <c r="Q36" s="24"/>
      <c r="R36" s="55"/>
      <c r="S36" s="730"/>
      <c r="T36" s="730"/>
      <c r="U36" s="730"/>
      <c r="V36" s="730"/>
      <c r="W36" s="730"/>
      <c r="X36" s="731"/>
      <c r="Y36" s="27"/>
    </row>
    <row r="37" spans="1:39" ht="15.75" hidden="1" customHeight="1" thickTop="1" x14ac:dyDescent="0.5">
      <c r="G37" s="18">
        <v>401</v>
      </c>
      <c r="M37" s="117" t="b">
        <v>1</v>
      </c>
      <c r="N37" s="18" t="b">
        <v>0</v>
      </c>
    </row>
    <row r="38" spans="1:39" ht="5.0999999999999996" customHeight="1" thickTop="1" x14ac:dyDescent="0.5">
      <c r="B38" s="4"/>
      <c r="C38" s="4"/>
      <c r="D38" s="4"/>
      <c r="E38" s="4"/>
      <c r="F38" s="4"/>
      <c r="G38" s="4"/>
    </row>
    <row r="39" spans="1:39" hidden="1" x14ac:dyDescent="0.5">
      <c r="AM39" t="s">
        <v>3960</v>
      </c>
    </row>
    <row r="40" spans="1:39" hidden="1" x14ac:dyDescent="0.5">
      <c r="AM40" t="s">
        <v>3961</v>
      </c>
    </row>
    <row r="41" spans="1:39" hidden="1" x14ac:dyDescent="0.5">
      <c r="AM41" t="s">
        <v>3962</v>
      </c>
    </row>
    <row r="42" spans="1:39" hidden="1" x14ac:dyDescent="0.5">
      <c r="AM42" t="s">
        <v>3963</v>
      </c>
    </row>
    <row r="43" spans="1:39" hidden="1" x14ac:dyDescent="0.5">
      <c r="AM43" t="s">
        <v>3964</v>
      </c>
    </row>
    <row r="44" spans="1:39" hidden="1" x14ac:dyDescent="0.5">
      <c r="AM44" t="s">
        <v>3965</v>
      </c>
    </row>
    <row r="45" spans="1:39" hidden="1" x14ac:dyDescent="0.5">
      <c r="AM45" t="s">
        <v>3966</v>
      </c>
    </row>
    <row r="46" spans="1:39" hidden="1" x14ac:dyDescent="0.5">
      <c r="AM46" t="s">
        <v>3967</v>
      </c>
    </row>
    <row r="47" spans="1:39" hidden="1" x14ac:dyDescent="0.5">
      <c r="AM47" t="s">
        <v>3968</v>
      </c>
    </row>
    <row r="48" spans="1:39" hidden="1" x14ac:dyDescent="0.5">
      <c r="AM48" t="s">
        <v>3969</v>
      </c>
    </row>
    <row r="49" spans="39:39" hidden="1" x14ac:dyDescent="0.5">
      <c r="AM49" t="s">
        <v>3970</v>
      </c>
    </row>
    <row r="50" spans="39:39" hidden="1" x14ac:dyDescent="0.5">
      <c r="AM50" t="s">
        <v>3971</v>
      </c>
    </row>
    <row r="51" spans="39:39" hidden="1" x14ac:dyDescent="0.5">
      <c r="AM51" t="s">
        <v>3972</v>
      </c>
    </row>
    <row r="52" spans="39:39" hidden="1" x14ac:dyDescent="0.5">
      <c r="AM52" t="s">
        <v>3973</v>
      </c>
    </row>
    <row r="53" spans="39:39" hidden="1" x14ac:dyDescent="0.5">
      <c r="AM53" t="s">
        <v>3974</v>
      </c>
    </row>
    <row r="54" spans="39:39" hidden="1" x14ac:dyDescent="0.5">
      <c r="AM54" t="s">
        <v>3975</v>
      </c>
    </row>
    <row r="55" spans="39:39" hidden="1" x14ac:dyDescent="0.5">
      <c r="AM55" t="s">
        <v>3976</v>
      </c>
    </row>
    <row r="56" spans="39:39" hidden="1" x14ac:dyDescent="0.5">
      <c r="AM56" t="s">
        <v>3977</v>
      </c>
    </row>
    <row r="57" spans="39:39" hidden="1" x14ac:dyDescent="0.5">
      <c r="AM57" t="s">
        <v>3978</v>
      </c>
    </row>
    <row r="58" spans="39:39" hidden="1" x14ac:dyDescent="0.5">
      <c r="AM58" t="s">
        <v>3979</v>
      </c>
    </row>
    <row r="59" spans="39:39" hidden="1" x14ac:dyDescent="0.5">
      <c r="AM59" t="s">
        <v>3980</v>
      </c>
    </row>
    <row r="60" spans="39:39" hidden="1" x14ac:dyDescent="0.5">
      <c r="AM60" t="s">
        <v>3981</v>
      </c>
    </row>
    <row r="61" spans="39:39" hidden="1" x14ac:dyDescent="0.5">
      <c r="AM61" t="s">
        <v>3982</v>
      </c>
    </row>
    <row r="62" spans="39:39" hidden="1" x14ac:dyDescent="0.5">
      <c r="AM62" t="s">
        <v>3983</v>
      </c>
    </row>
    <row r="63" spans="39:39" hidden="1" x14ac:dyDescent="0.5">
      <c r="AM63" t="s">
        <v>3984</v>
      </c>
    </row>
    <row r="64" spans="39:39" hidden="1" x14ac:dyDescent="0.5">
      <c r="AM64" t="s">
        <v>3985</v>
      </c>
    </row>
  </sheetData>
  <sheetProtection algorithmName="SHA-512" hashValue="NbTrjNTE14eBSUwkEas345JJwx12eMffSyyMgUdaogSmItctz4PdQJjzIKM67rMJ5K7CVWw27qztSb43y81fSQ==" saltValue="xWw69ddUb6LSF4MkmcflEg==" spinCount="100000" sheet="1" objects="1" scenarios="1" selectLockedCells="1" autoFilter="0"/>
  <mergeCells count="73">
    <mergeCell ref="A25:A27"/>
    <mergeCell ref="A29:A31"/>
    <mergeCell ref="B5:G5"/>
    <mergeCell ref="B7:G7"/>
    <mergeCell ref="B9:G9"/>
    <mergeCell ref="B11:G11"/>
    <mergeCell ref="B12:C14"/>
    <mergeCell ref="D13:G13"/>
    <mergeCell ref="F21:I21"/>
    <mergeCell ref="F25:I25"/>
    <mergeCell ref="C29:E29"/>
    <mergeCell ref="G31:Q31"/>
    <mergeCell ref="N19:O19"/>
    <mergeCell ref="J19:M19"/>
    <mergeCell ref="J21:M21"/>
    <mergeCell ref="C19:E19"/>
    <mergeCell ref="C21:E21"/>
    <mergeCell ref="F27:I27"/>
    <mergeCell ref="F29:I29"/>
    <mergeCell ref="J27:M27"/>
    <mergeCell ref="J29:M29"/>
    <mergeCell ref="C25:E25"/>
    <mergeCell ref="J23:M23"/>
    <mergeCell ref="G35:K35"/>
    <mergeCell ref="M35:Q35"/>
    <mergeCell ref="C32:D35"/>
    <mergeCell ref="F23:I23"/>
    <mergeCell ref="P27:S27"/>
    <mergeCell ref="C27:E27"/>
    <mergeCell ref="G33:K33"/>
    <mergeCell ref="M33:Q33"/>
    <mergeCell ref="C23:E23"/>
    <mergeCell ref="S31:X36"/>
    <mergeCell ref="N23:O23"/>
    <mergeCell ref="N25:O25"/>
    <mergeCell ref="N27:O27"/>
    <mergeCell ref="J25:M25"/>
    <mergeCell ref="R5:W5"/>
    <mergeCell ref="H9:M9"/>
    <mergeCell ref="B1:K3"/>
    <mergeCell ref="H7:M7"/>
    <mergeCell ref="H11:W15"/>
    <mergeCell ref="B15:F15"/>
    <mergeCell ref="G14:G16"/>
    <mergeCell ref="I5:K5"/>
    <mergeCell ref="L2:M2"/>
    <mergeCell ref="V2:W2"/>
    <mergeCell ref="T2:U2"/>
    <mergeCell ref="R2:S2"/>
    <mergeCell ref="P2:Q2"/>
    <mergeCell ref="N2:O2"/>
    <mergeCell ref="N5:Q5"/>
    <mergeCell ref="M4:M6"/>
    <mergeCell ref="F17:I17"/>
    <mergeCell ref="J17:M17"/>
    <mergeCell ref="P17:S17"/>
    <mergeCell ref="F19:I19"/>
    <mergeCell ref="T19:W19"/>
    <mergeCell ref="Q7:W7"/>
    <mergeCell ref="N7:P7"/>
    <mergeCell ref="T29:W29"/>
    <mergeCell ref="P19:S19"/>
    <mergeCell ref="P21:S21"/>
    <mergeCell ref="P23:S23"/>
    <mergeCell ref="P25:S25"/>
    <mergeCell ref="T21:W21"/>
    <mergeCell ref="T23:W23"/>
    <mergeCell ref="T25:W25"/>
    <mergeCell ref="T27:W27"/>
    <mergeCell ref="P29:S29"/>
    <mergeCell ref="T17:W17"/>
    <mergeCell ref="N21:O21"/>
    <mergeCell ref="N29:O29"/>
  </mergeCells>
  <conditionalFormatting sqref="Y2">
    <cfRule type="expression" dxfId="306" priority="7">
      <formula>$Z$2="OK"</formula>
    </cfRule>
  </conditionalFormatting>
  <conditionalFormatting sqref="P21 F23 F25 F27 F29 P23 P25 P27 P29">
    <cfRule type="expression" dxfId="305" priority="4">
      <formula>AND(F21="",J21&lt;&gt;"")</formula>
    </cfRule>
  </conditionalFormatting>
  <conditionalFormatting sqref="T21 J23 J25 J27 J29 T23 T25 T27 T29">
    <cfRule type="expression" dxfId="304" priority="3">
      <formula>AND(J21="",F21&lt;&gt;"")</formula>
    </cfRule>
  </conditionalFormatting>
  <conditionalFormatting sqref="P21 T21 P23 T23 P25 T25 P27 T27">
    <cfRule type="expression" dxfId="303" priority="2">
      <formula>AND(P21="",F23&lt;&gt;"")</formula>
    </cfRule>
  </conditionalFormatting>
  <conditionalFormatting sqref="F23 J23 F25 J25 F27 J27 F29 J29">
    <cfRule type="expression" dxfId="302" priority="1">
      <formula>AND(F23="",P23&lt;&gt;"")</formula>
    </cfRule>
  </conditionalFormatting>
  <dataValidations xWindow="111" yWindow="662"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900-000000000000}"/>
    <dataValidation type="whole" allowBlank="1" showInputMessage="1" showErrorMessage="1" sqref="H5" xr:uid="{00000000-0002-0000-0900-000001000000}">
      <formula1>1</formula1>
      <formula2>1000</formula2>
    </dataValidation>
    <dataValidation allowBlank="1" showErrorMessage="1" promptTitle="Pista 1" prompt="Comentario que aparecerá si configuras MOODLE para que pueda dar pistas cuando se dejen más de un intento." sqref="G33 G35 M33 M35" xr:uid="{00000000-0002-0000-0900-000002000000}"/>
    <dataValidation allowBlank="1" showErrorMessage="1" sqref="P21 F19 F23:I23 F21 P29 F27 F29 P27 P19 P23 P25 F25" xr:uid="{00000000-0002-0000-0900-000003000000}"/>
    <dataValidation allowBlank="1" showErrorMessage="1" promptTitle="Descripción" prompt="Escirbe lo que quieras que aparezca en el NOMBRE de la pregunta. Éste se formará con el PREFIJO puesto en Datos Generales + el número de la pregunta + la Descripción." sqref="H9" xr:uid="{00000000-0002-0000-0900-000004000000}"/>
    <dataValidation allowBlank="1" showErrorMessage="1" promptTitle="Enunciado de la pregunta" prompt="Escribe el enunciado de la pregunta. Si quieres poner CÓDIGOS ESPECIALES, pincha F2 o haz &quot;clic&quot; dos veces con el ratón." sqref="H11" xr:uid="{00000000-0002-0000-0900-000005000000}"/>
    <dataValidation allowBlank="1" showErrorMessage="1" promptTitle="G2 - Pareja" prompt="Segundo elemento de la pareja" sqref="J23 T27 J21 T21 T25 J27 J29 J19 T19 T23 T29 J25" xr:uid="{00000000-0002-0000-0900-000006000000}"/>
  </dataValidations>
  <hyperlinks>
    <hyperlink ref="B1:K3" r:id="rId1" display="FastTest PlugIn - Emparejar" xr:uid="{00000000-0004-0000-09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2289" r:id="rId6" name="Contador 10">
              <controlPr defaultSize="0" autoPict="0" macro="[0]!Cambiar_N_I_Banco_Preguntas" altText="Para consultar los datos de cada pregunta.">
                <anchor moveWithCells="1" sizeWithCells="1">
                  <from>
                    <xdr:col>7</xdr:col>
                    <xdr:colOff>381000</xdr:colOff>
                    <xdr:row>4</xdr:row>
                    <xdr:rowOff>4233</xdr:rowOff>
                  </from>
                  <to>
                    <xdr:col>8</xdr:col>
                    <xdr:colOff>63500</xdr:colOff>
                    <xdr:row>5</xdr:row>
                    <xdr:rowOff>21167</xdr:rowOff>
                  </to>
                </anchor>
              </controlPr>
            </control>
          </mc:Choice>
        </mc:AlternateContent>
        <mc:AlternateContent xmlns:mc="http://schemas.openxmlformats.org/markup-compatibility/2006">
          <mc:Choice Requires="x14">
            <control shapeId="12290" r:id="rId7" name="Contador 100">
              <controlPr defaultSize="0" autoPict="0" macro="[0]!Cambiar_N_I_Banco_Preguntas" altText="Para consultar los datos de cada pregunta.">
                <anchor moveWithCells="1" sizeWithCells="1">
                  <from>
                    <xdr:col>8</xdr:col>
                    <xdr:colOff>63500</xdr:colOff>
                    <xdr:row>4</xdr:row>
                    <xdr:rowOff>4233</xdr:rowOff>
                  </from>
                  <to>
                    <xdr:col>8</xdr:col>
                    <xdr:colOff>152400</xdr:colOff>
                    <xdr:row>5</xdr:row>
                    <xdr:rowOff>21167</xdr:rowOff>
                  </to>
                </anchor>
              </controlPr>
            </control>
          </mc:Choice>
        </mc:AlternateContent>
        <mc:AlternateContent xmlns:mc="http://schemas.openxmlformats.org/markup-compatibility/2006">
          <mc:Choice Requires="x14">
            <control shapeId="12291" r:id="rId8" name="Contador 1">
              <controlPr defaultSize="0" autoPict="0" macro="[0]!Ver_Datos_Preguntas" altText="Para consultar los datos de cada pregunta.">
                <anchor moveWithCells="1" sizeWithCells="1">
                  <from>
                    <xdr:col>11</xdr:col>
                    <xdr:colOff>364067</xdr:colOff>
                    <xdr:row>3</xdr:row>
                    <xdr:rowOff>67733</xdr:rowOff>
                  </from>
                  <to>
                    <xdr:col>12</xdr:col>
                    <xdr:colOff>46567</xdr:colOff>
                    <xdr:row>5</xdr:row>
                    <xdr:rowOff>8467</xdr:rowOff>
                  </to>
                </anchor>
              </controlPr>
            </control>
          </mc:Choice>
        </mc:AlternateContent>
        <mc:AlternateContent xmlns:mc="http://schemas.openxmlformats.org/markup-compatibility/2006">
          <mc:Choice Requires="x14">
            <control shapeId="12292" r:id="rId9" name="Box PREGUNTAS">
              <controlPr defaultSize="0" autoFill="0" autoLine="0" autoPict="0">
                <anchor moveWithCells="1">
                  <from>
                    <xdr:col>12</xdr:col>
                    <xdr:colOff>67733</xdr:colOff>
                    <xdr:row>4</xdr:row>
                    <xdr:rowOff>4233</xdr:rowOff>
                  </from>
                  <to>
                    <xdr:col>12</xdr:col>
                    <xdr:colOff>325967</xdr:colOff>
                    <xdr:row>4</xdr:row>
                    <xdr:rowOff>249767</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_24">
    <tabColor rgb="FFE87B00"/>
    <pageSetUpPr autoPageBreaks="0" fitToPage="1"/>
  </sheetPr>
  <dimension ref="A1:AK7"/>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35" x14ac:dyDescent="0.5"/>
  <cols>
    <col min="1" max="1" width="9.64453125" customWidth="1"/>
    <col min="2" max="2" width="4.64453125" customWidth="1"/>
    <col min="3" max="3" width="4.1171875" hidden="1" customWidth="1"/>
    <col min="4" max="5" width="4.1171875" style="2" hidden="1" customWidth="1"/>
    <col min="6" max="6" width="10.52734375" style="2" customWidth="1"/>
    <col min="7" max="7" width="59.52734375" customWidth="1"/>
    <col min="8" max="13" width="12.52734375" customWidth="1"/>
    <col min="14" max="28" width="14.3515625" customWidth="1"/>
    <col min="29" max="31" width="12.3515625" customWidth="1"/>
    <col min="32" max="34" width="11.41015625" customWidth="1"/>
    <col min="35" max="35" width="11.41015625" hidden="1" customWidth="1"/>
    <col min="36" max="36" width="11.41015625" customWidth="1"/>
    <col min="37" max="37" width="0" hidden="1" customWidth="1"/>
    <col min="38" max="16384" width="11.41015625" hidden="1"/>
  </cols>
  <sheetData>
    <row r="1" spans="1:37" ht="39.950000000000003" customHeight="1" x14ac:dyDescent="0.5">
      <c r="A1" s="121" t="s">
        <v>4314</v>
      </c>
      <c r="B1" s="67"/>
      <c r="C1" s="68"/>
      <c r="D1" s="120"/>
      <c r="E1" s="120"/>
      <c r="F1" s="122" t="s">
        <v>4193</v>
      </c>
      <c r="G1" s="229" t="s">
        <v>4194</v>
      </c>
      <c r="H1" s="508">
        <f>COUNTA('Datos EM'!$G$6:$G$6)</f>
        <v>0</v>
      </c>
      <c r="I1" s="123" t="s">
        <v>339</v>
      </c>
    </row>
    <row r="2" spans="1:37" ht="49.5" customHeight="1" thickBot="1" x14ac:dyDescent="0.55000000000000004">
      <c r="A2" s="133" t="s">
        <v>22</v>
      </c>
      <c r="B2" s="132" t="s">
        <v>66</v>
      </c>
      <c r="C2" s="134"/>
      <c r="D2" s="135"/>
      <c r="E2" s="135"/>
      <c r="F2" s="145" t="s">
        <v>4195</v>
      </c>
      <c r="G2" s="143" t="s">
        <v>4203</v>
      </c>
      <c r="H2" s="197" t="s">
        <v>4204</v>
      </c>
      <c r="I2" s="197" t="s">
        <v>4205</v>
      </c>
      <c r="J2" s="198" t="s">
        <v>4206</v>
      </c>
      <c r="K2" s="198" t="s">
        <v>4207</v>
      </c>
      <c r="L2" s="199" t="s">
        <v>4208</v>
      </c>
      <c r="M2" s="199" t="s">
        <v>4209</v>
      </c>
      <c r="N2" s="561" t="s">
        <v>4210</v>
      </c>
      <c r="O2" s="200" t="s">
        <v>4211</v>
      </c>
      <c r="P2" s="201" t="s">
        <v>4212</v>
      </c>
      <c r="Q2" s="201" t="s">
        <v>4213</v>
      </c>
      <c r="R2" s="202" t="s">
        <v>4214</v>
      </c>
      <c r="S2" s="202" t="s">
        <v>4215</v>
      </c>
      <c r="T2" s="197" t="s">
        <v>4216</v>
      </c>
      <c r="U2" s="197" t="s">
        <v>4217</v>
      </c>
      <c r="V2" s="198" t="s">
        <v>4218</v>
      </c>
      <c r="W2" s="198" t="s">
        <v>4219</v>
      </c>
      <c r="X2" s="199" t="s">
        <v>4220</v>
      </c>
      <c r="Y2" s="199" t="s">
        <v>4221</v>
      </c>
      <c r="Z2" s="200" t="s">
        <v>4222</v>
      </c>
      <c r="AA2" s="200" t="s">
        <v>4223</v>
      </c>
      <c r="AB2" s="201" t="s">
        <v>4224</v>
      </c>
      <c r="AC2" s="201" t="s">
        <v>4225</v>
      </c>
      <c r="AD2" s="202" t="s">
        <v>4226</v>
      </c>
      <c r="AE2" s="202" t="s">
        <v>4227</v>
      </c>
      <c r="AF2" s="558" t="s">
        <v>1111</v>
      </c>
      <c r="AG2" s="560" t="s">
        <v>1112</v>
      </c>
      <c r="AH2" s="148" t="s">
        <v>1113</v>
      </c>
      <c r="AI2" s="149" t="s">
        <v>1114</v>
      </c>
      <c r="AJ2" s="150" t="s">
        <v>924</v>
      </c>
    </row>
    <row r="3" spans="1:37" s="192" customFormat="1" ht="12" hidden="1" thickTop="1" x14ac:dyDescent="0.5">
      <c r="A3" s="376"/>
      <c r="B3" s="376"/>
      <c r="C3" s="376"/>
      <c r="D3" s="376"/>
      <c r="E3" s="376"/>
      <c r="F3" s="376"/>
      <c r="G3" s="376"/>
      <c r="H3" s="376"/>
      <c r="I3" s="376"/>
      <c r="J3" s="376"/>
      <c r="K3" s="376"/>
      <c r="L3" s="376"/>
      <c r="M3" s="376"/>
      <c r="N3" s="376"/>
      <c r="O3" s="376"/>
      <c r="P3" s="376"/>
      <c r="Q3" s="376"/>
      <c r="R3" s="376"/>
      <c r="S3" s="376"/>
      <c r="T3" s="376"/>
      <c r="U3" s="376"/>
      <c r="V3" s="376"/>
      <c r="W3" s="376"/>
      <c r="X3" s="376"/>
      <c r="Y3" s="376"/>
      <c r="Z3" s="376"/>
      <c r="AA3" s="376"/>
      <c r="AB3" s="376"/>
      <c r="AC3" s="376"/>
      <c r="AD3" s="376"/>
      <c r="AE3" s="376"/>
      <c r="AF3" s="376"/>
      <c r="AG3" s="376"/>
      <c r="AH3" s="376"/>
      <c r="AI3" s="376"/>
      <c r="AJ3" s="376"/>
      <c r="AK3" s="192" t="str">
        <f ca="1">IFERROR(IF(INDIRECT("A" &amp; CHAR(COLUMN()+38)&amp;PREGUNTA_ACTUAL-(N_I_EM)+N_I_Tabla)="","",INDIRECT("A" &amp; CHAR(COLUMN()+38)&amp;PREGUNTA_ACTUAL-(N_I_EM)+N_I_Tabla)),"")</f>
        <v/>
      </c>
    </row>
    <row r="4" spans="1:37" s="192" customFormat="1" ht="12" hidden="1" thickTop="1" x14ac:dyDescent="0.5">
      <c r="A4" s="29">
        <v>401</v>
      </c>
      <c r="B4" s="191">
        <f>N_I_Tabla</f>
        <v>6</v>
      </c>
      <c r="C4" s="190"/>
      <c r="D4" s="189"/>
      <c r="E4" s="189"/>
      <c r="F4" s="34"/>
      <c r="G4" s="185"/>
      <c r="H4" s="45"/>
      <c r="I4" s="45"/>
      <c r="J4" s="46"/>
      <c r="K4" s="46"/>
      <c r="L4" s="47"/>
      <c r="M4" s="47"/>
      <c r="N4" s="48"/>
      <c r="O4" s="48"/>
      <c r="P4" s="49"/>
      <c r="Q4" s="49"/>
      <c r="R4" s="50"/>
      <c r="S4" s="50"/>
      <c r="T4" s="45"/>
      <c r="U4" s="45"/>
      <c r="V4" s="46"/>
      <c r="W4" s="46"/>
      <c r="X4" s="47"/>
      <c r="Y4" s="47"/>
      <c r="Z4" s="48"/>
      <c r="AA4" s="48"/>
      <c r="AB4" s="49"/>
      <c r="AC4" s="49"/>
      <c r="AD4" s="50"/>
      <c r="AE4" s="50"/>
      <c r="AF4" s="41"/>
      <c r="AG4" s="42"/>
      <c r="AH4" s="43"/>
      <c r="AI4" s="44"/>
      <c r="AJ4" s="37"/>
    </row>
    <row r="5" spans="1:37" ht="9.9499999999999993" customHeight="1" thickTop="1" thickBot="1" x14ac:dyDescent="0.55000000000000004">
      <c r="A5" s="314" t="s">
        <v>1162</v>
      </c>
      <c r="B5" s="313" t="s">
        <v>1213</v>
      </c>
      <c r="C5" s="319" t="s">
        <v>1270</v>
      </c>
      <c r="D5" s="319" t="s">
        <v>1271</v>
      </c>
      <c r="E5" s="319" t="s">
        <v>1272</v>
      </c>
      <c r="F5" s="314" t="s">
        <v>1268</v>
      </c>
      <c r="G5" s="315" t="s">
        <v>21</v>
      </c>
      <c r="H5" s="315" t="s">
        <v>1189</v>
      </c>
      <c r="I5" s="315" t="s">
        <v>1190</v>
      </c>
      <c r="J5" s="315" t="s">
        <v>1191</v>
      </c>
      <c r="K5" s="315" t="s">
        <v>1192</v>
      </c>
      <c r="L5" s="315" t="s">
        <v>1193</v>
      </c>
      <c r="M5" s="315" t="s">
        <v>1194</v>
      </c>
      <c r="N5" s="315" t="s">
        <v>1195</v>
      </c>
      <c r="O5" s="315" t="s">
        <v>1196</v>
      </c>
      <c r="P5" s="315" t="s">
        <v>1197</v>
      </c>
      <c r="Q5" s="315" t="s">
        <v>1198</v>
      </c>
      <c r="R5" s="315" t="s">
        <v>1199</v>
      </c>
      <c r="S5" s="315" t="s">
        <v>1200</v>
      </c>
      <c r="T5" s="315" t="s">
        <v>1201</v>
      </c>
      <c r="U5" s="315" t="s">
        <v>1202</v>
      </c>
      <c r="V5" s="315" t="s">
        <v>1203</v>
      </c>
      <c r="W5" s="315" t="s">
        <v>1204</v>
      </c>
      <c r="X5" s="315" t="s">
        <v>1205</v>
      </c>
      <c r="Y5" s="315" t="s">
        <v>1206</v>
      </c>
      <c r="Z5" s="315" t="s">
        <v>1207</v>
      </c>
      <c r="AA5" s="315" t="s">
        <v>1208</v>
      </c>
      <c r="AB5" s="315" t="s">
        <v>1209</v>
      </c>
      <c r="AC5" s="315" t="s">
        <v>1210</v>
      </c>
      <c r="AD5" s="315" t="s">
        <v>1211</v>
      </c>
      <c r="AE5" s="315" t="s">
        <v>1212</v>
      </c>
      <c r="AF5" s="314" t="s">
        <v>1111</v>
      </c>
      <c r="AG5" s="314" t="s">
        <v>1112</v>
      </c>
      <c r="AH5" s="314" t="s">
        <v>1113</v>
      </c>
      <c r="AI5" s="314" t="s">
        <v>1114</v>
      </c>
      <c r="AJ5" s="314" t="s">
        <v>924</v>
      </c>
      <c r="AK5" t="s">
        <v>1166</v>
      </c>
    </row>
    <row r="6" spans="1:37" ht="15" thickTop="1" thickBot="1" x14ac:dyDescent="0.55000000000000004">
      <c r="A6" s="384" t="str">
        <f>IFERROR(IF(Tabla_EM[[#This Row],[Enunciado]]="","",PREF_PREGUNTA&amp;IF(PREF_PREGUNTA="",""," - ")&amp;
IF(n_preg_ON_EM=TRUE,IF((N_I_EM+ROW()-N_I_Tabla)&gt;99,
IF((N_I_EM+ROW()-N_I_Tabla)&lt;100,"0",""),"")&amp;
IF((N_I_EM+ROW()-N_I_Tabla)&lt;10,"0","")&amp;(N_I_EM+ROW()-N_I_Tabla),""))&amp;
IF(Tabla_EM[[#This Row],[Descripcion]]&lt;&gt;""," "&amp;Tabla_EM[[#This Row],[Descripcion]],""),"")</f>
        <v/>
      </c>
      <c r="B6" s="80" t="str">
        <f>IFERROR(IF(COUNTA(Tabla_EM[[#This Row],[Pareja 01.1]:[Pareja 12.2]])=0,"",COUNTA(Tabla_EM[[#This Row],[Pareja 01.1]:[Pareja 12.2]])/2),"")</f>
        <v/>
      </c>
      <c r="C6" s="506"/>
      <c r="D6" s="507"/>
      <c r="E6" s="507"/>
      <c r="F6" s="34"/>
      <c r="G6" s="505"/>
      <c r="H6" s="45"/>
      <c r="I6" s="45"/>
      <c r="J6" s="46"/>
      <c r="K6" s="46"/>
      <c r="L6" s="47"/>
      <c r="M6" s="47"/>
      <c r="N6" s="48"/>
      <c r="O6" s="48"/>
      <c r="P6" s="49"/>
      <c r="Q6" s="49"/>
      <c r="R6" s="50"/>
      <c r="S6" s="50"/>
      <c r="T6" s="45"/>
      <c r="U6" s="45"/>
      <c r="V6" s="46"/>
      <c r="W6" s="46"/>
      <c r="X6" s="47"/>
      <c r="Y6" s="47"/>
      <c r="Z6" s="48"/>
      <c r="AA6" s="48"/>
      <c r="AB6" s="49"/>
      <c r="AC6" s="49"/>
      <c r="AD6" s="50"/>
      <c r="AE6" s="50"/>
      <c r="AF6" s="515"/>
      <c r="AG6" s="511"/>
      <c r="AH6" s="512"/>
      <c r="AI6" s="513"/>
      <c r="AJ6" s="514"/>
    </row>
    <row r="7" spans="1:37" ht="14.7" thickTop="1" x14ac:dyDescent="0.5"/>
  </sheetData>
  <sheetProtection algorithmName="SHA-512" hashValue="AMQzzwTgL6IfCQcSgeeNXnjhzYCo92V1OOj/EtvxMuxgGKJDkwpf3IoOsjpuCF9y9+zjlge0LVBTN9NGp+wZPw==" saltValue="DzOWpVYHD2vfDty/YYyzHw==" spinCount="100000" sheet="1" objects="1" scenarios="1" selectLockedCells="1" autoFilter="0"/>
  <conditionalFormatting sqref="AF2:AJ2 C2:G2 F4:G4 C6:G6 AF6:AJ6">
    <cfRule type="cellIs" dxfId="301" priority="1567" operator="equal">
      <formula>""</formula>
    </cfRule>
    <cfRule type="cellIs" dxfId="300" priority="1568" operator="equal">
      <formula>0</formula>
    </cfRule>
  </conditionalFormatting>
  <conditionalFormatting sqref="H2:Q2 H4:Q4 H6:Q6">
    <cfRule type="cellIs" dxfId="299" priority="1554" stopIfTrue="1" operator="equal">
      <formula>0</formula>
    </cfRule>
  </conditionalFormatting>
  <conditionalFormatting sqref="R4:S4 R2:AE2 R6:AE6">
    <cfRule type="cellIs" dxfId="298" priority="1558" operator="equal">
      <formula>0</formula>
    </cfRule>
  </conditionalFormatting>
  <conditionalFormatting sqref="Y4:AC4 T4:W4">
    <cfRule type="cellIs" dxfId="297" priority="1557" operator="equal">
      <formula>0</formula>
    </cfRule>
  </conditionalFormatting>
  <conditionalFormatting sqref="X4">
    <cfRule type="cellIs" dxfId="296" priority="1556" operator="equal">
      <formula>0</formula>
    </cfRule>
  </conditionalFormatting>
  <conditionalFormatting sqref="AD4:AE4">
    <cfRule type="cellIs" dxfId="295" priority="1555" operator="equal">
      <formula>0</formula>
    </cfRule>
  </conditionalFormatting>
  <conditionalFormatting sqref="AF4:AI4">
    <cfRule type="cellIs" dxfId="294" priority="645" operator="equal">
      <formula>""</formula>
    </cfRule>
    <cfRule type="cellIs" dxfId="293" priority="646" operator="equal">
      <formula>0</formula>
    </cfRule>
  </conditionalFormatting>
  <conditionalFormatting sqref="AJ4">
    <cfRule type="cellIs" dxfId="292" priority="313" operator="equal">
      <formula>""</formula>
    </cfRule>
    <cfRule type="cellIs" dxfId="291" priority="314" operator="equal">
      <formula>0</formula>
    </cfRule>
  </conditionalFormatting>
  <conditionalFormatting sqref="AF5:AJ5 C5:G5">
    <cfRule type="cellIs" dxfId="290" priority="24" operator="equal">
      <formula>""</formula>
    </cfRule>
    <cfRule type="cellIs" dxfId="289" priority="25" operator="equal">
      <formula>0</formula>
    </cfRule>
  </conditionalFormatting>
  <conditionalFormatting sqref="H5:Q5">
    <cfRule type="cellIs" dxfId="288" priority="22" stopIfTrue="1" operator="equal">
      <formula>0</formula>
    </cfRule>
  </conditionalFormatting>
  <conditionalFormatting sqref="R5:AE5">
    <cfRule type="cellIs" dxfId="287" priority="23" operator="equal">
      <formula>0</formula>
    </cfRule>
  </conditionalFormatting>
  <conditionalFormatting sqref="G6">
    <cfRule type="duplicateValues" dxfId="286" priority="18582"/>
  </conditionalFormatting>
  <dataValidations disablePrompts="1" count="1">
    <dataValidation type="whole" allowBlank="1" showInputMessage="1" showErrorMessage="1" errorTitle="Error" error="Debes introducir un número válido. _x000a_Rellena primero las respuestas._x000a__x000a_Pulsa ESC para continuar." sqref="D4:E4 C6" xr:uid="{00000000-0002-0000-0A00-000000000000}">
      <formula1>1</formula1>
      <formula2>IF(C_SIMPLE="true",1,MIN(5,COUNTA(H4:M4)))</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_16">
    <tabColor rgb="FF005877"/>
    <pageSetUpPr fitToPage="1"/>
  </sheetPr>
  <dimension ref="A1:AZ38"/>
  <sheetViews>
    <sheetView showGridLines="0" showRowColHeaders="0" zoomScale="129" zoomScaleNormal="129" workbookViewId="0">
      <pane xSplit="28" ySplit="37" topLeftCell="AC38" activePane="bottomRight" state="frozen"/>
      <selection activeCell="K7" sqref="K7:O7"/>
      <selection pane="topRight" activeCell="K7" sqref="K7:O7"/>
      <selection pane="bottomLeft" activeCell="K7" sqref="K7:O7"/>
      <selection pane="bottomRight" activeCell="H9" sqref="H9:M9"/>
    </sheetView>
  </sheetViews>
  <sheetFormatPr baseColWidth="10" defaultColWidth="0" defaultRowHeight="14.35" zeroHeight="1" x14ac:dyDescent="0.5"/>
  <cols>
    <col min="1" max="1" width="2.64453125" customWidth="1"/>
    <col min="2" max="2" width="2.6445312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1.64453125" customWidth="1"/>
    <col min="30" max="52" width="10.64453125" hidden="1" customWidth="1"/>
    <col min="53" max="16384" width="11.41015625" hidden="1"/>
  </cols>
  <sheetData>
    <row r="1" spans="1:29" ht="2.25" customHeight="1" thickTop="1" x14ac:dyDescent="0.5">
      <c r="A1" t="s">
        <v>3847</v>
      </c>
      <c r="B1" s="799" t="s">
        <v>4186</v>
      </c>
      <c r="C1" s="800"/>
      <c r="D1" s="800"/>
      <c r="E1" s="800"/>
      <c r="F1" s="800"/>
      <c r="G1" s="800"/>
      <c r="H1" s="800"/>
      <c r="I1" s="800"/>
      <c r="J1" s="800"/>
      <c r="K1" s="800"/>
      <c r="L1" s="52"/>
      <c r="M1" s="52"/>
      <c r="N1" s="52"/>
      <c r="O1" s="52"/>
      <c r="P1" s="52"/>
      <c r="Q1" s="52"/>
      <c r="R1" s="52"/>
      <c r="S1" s="52"/>
      <c r="T1" s="52"/>
      <c r="U1" s="52"/>
      <c r="V1" s="52"/>
      <c r="W1" s="52"/>
      <c r="X1" s="53"/>
      <c r="AA1" s="1">
        <v>0</v>
      </c>
      <c r="AB1" s="1">
        <v>0</v>
      </c>
      <c r="AC1">
        <v>29</v>
      </c>
    </row>
    <row r="2" spans="1:29" ht="30" customHeight="1" x14ac:dyDescent="0.5">
      <c r="A2" s="457" t="s">
        <v>319</v>
      </c>
      <c r="B2" s="801"/>
      <c r="C2" s="802"/>
      <c r="D2" s="802"/>
      <c r="E2" s="802"/>
      <c r="F2" s="802"/>
      <c r="G2" s="802"/>
      <c r="H2" s="802"/>
      <c r="I2" s="802"/>
      <c r="J2" s="802"/>
      <c r="K2" s="802"/>
      <c r="L2" s="724" t="s">
        <v>320</v>
      </c>
      <c r="M2" s="711"/>
      <c r="N2" s="752" t="s">
        <v>321</v>
      </c>
      <c r="O2" s="753"/>
      <c r="P2" s="754" t="s">
        <v>322</v>
      </c>
      <c r="Q2" s="753"/>
      <c r="R2" s="754" t="s">
        <v>323</v>
      </c>
      <c r="S2" s="753"/>
      <c r="T2" s="754" t="s">
        <v>324</v>
      </c>
      <c r="U2" s="753"/>
      <c r="V2" s="754" t="s">
        <v>3302</v>
      </c>
      <c r="W2" s="755"/>
      <c r="X2" s="69" t="s">
        <v>44</v>
      </c>
      <c r="Y2" s="118" t="s">
        <v>916</v>
      </c>
      <c r="Z2" s="430" t="s">
        <v>3847</v>
      </c>
      <c r="AB2" s="344">
        <v>0</v>
      </c>
    </row>
    <row r="3" spans="1:29" ht="2.25" customHeight="1" x14ac:dyDescent="0.5">
      <c r="A3" s="224"/>
      <c r="B3" s="801"/>
      <c r="C3" s="802"/>
      <c r="D3" s="802"/>
      <c r="E3" s="802"/>
      <c r="F3" s="802"/>
      <c r="G3" s="802"/>
      <c r="H3" s="802"/>
      <c r="I3" s="802"/>
      <c r="J3" s="802"/>
      <c r="K3" s="802"/>
      <c r="L3" s="56"/>
      <c r="M3" s="57"/>
      <c r="N3" s="58"/>
      <c r="O3" s="59"/>
      <c r="P3" s="58"/>
      <c r="Q3" s="59"/>
      <c r="R3" s="58"/>
      <c r="S3" s="59"/>
      <c r="T3" s="58"/>
      <c r="U3" s="59"/>
      <c r="V3" s="58"/>
      <c r="W3" s="59"/>
      <c r="X3" s="60"/>
      <c r="AB3" s="65" t="s">
        <v>1626</v>
      </c>
    </row>
    <row r="4" spans="1:29" ht="6" customHeight="1" x14ac:dyDescent="0.5">
      <c r="A4" s="224"/>
      <c r="B4" s="25"/>
      <c r="C4" s="458"/>
      <c r="D4" s="458"/>
      <c r="E4" s="458"/>
      <c r="F4" s="458"/>
      <c r="G4" s="458"/>
      <c r="H4" s="459"/>
      <c r="I4" s="460"/>
      <c r="J4" s="460"/>
      <c r="K4" s="460"/>
      <c r="L4" s="460"/>
      <c r="M4" s="774"/>
      <c r="N4" s="460"/>
      <c r="O4" s="460"/>
      <c r="P4" s="460"/>
      <c r="Q4" s="460"/>
      <c r="R4" s="460"/>
      <c r="S4" s="460"/>
      <c r="T4" s="459"/>
      <c r="U4" s="459"/>
      <c r="V4" s="459" t="str">
        <f>IF('Formulario RC'!$T23="","",'Formulario RC'!$T23)</f>
        <v/>
      </c>
      <c r="W4" s="459"/>
      <c r="X4" s="26"/>
      <c r="Y4" s="62"/>
      <c r="AB4" s="65" t="s">
        <v>1627</v>
      </c>
    </row>
    <row r="5" spans="1:29" ht="19.95" customHeight="1" x14ac:dyDescent="0.5">
      <c r="A5" s="435" t="s">
        <v>35</v>
      </c>
      <c r="B5" s="695" t="s">
        <v>182</v>
      </c>
      <c r="C5" s="696"/>
      <c r="D5" s="696"/>
      <c r="E5" s="696"/>
      <c r="F5" s="696"/>
      <c r="G5" s="696"/>
      <c r="H5" s="461">
        <v>501</v>
      </c>
      <c r="I5" s="647" t="s">
        <v>384</v>
      </c>
      <c r="J5" s="647"/>
      <c r="K5" s="647"/>
      <c r="L5" s="462">
        <v>501</v>
      </c>
      <c r="M5" s="774"/>
      <c r="N5" s="704" t="s">
        <v>3996</v>
      </c>
      <c r="O5" s="680"/>
      <c r="P5" s="680"/>
      <c r="Q5" s="705"/>
      <c r="R5" s="704" t="s">
        <v>3989</v>
      </c>
      <c r="S5" s="680"/>
      <c r="T5" s="680"/>
      <c r="U5" s="680"/>
      <c r="V5" s="680"/>
      <c r="W5" s="680"/>
      <c r="X5" s="23"/>
      <c r="Y5" s="337"/>
      <c r="Z5" s="339">
        <v>1</v>
      </c>
      <c r="AA5" s="338"/>
      <c r="AB5" s="430">
        <v>17</v>
      </c>
    </row>
    <row r="6" spans="1:29" ht="6" customHeight="1" thickBot="1" x14ac:dyDescent="0.55000000000000004">
      <c r="A6" s="111"/>
      <c r="B6" s="20"/>
      <c r="C6" s="463"/>
      <c r="D6" s="463"/>
      <c r="E6" s="463"/>
      <c r="F6" s="463"/>
      <c r="G6" s="463"/>
      <c r="H6" s="464"/>
      <c r="I6" s="465"/>
      <c r="J6" s="465"/>
      <c r="K6" s="465"/>
      <c r="L6" s="465"/>
      <c r="M6" s="774"/>
      <c r="N6" s="465"/>
      <c r="O6" s="464"/>
      <c r="P6" s="465"/>
      <c r="Q6" s="465"/>
      <c r="R6" s="465"/>
      <c r="S6" s="19"/>
      <c r="T6" s="19"/>
      <c r="U6" s="19"/>
      <c r="V6" s="464"/>
      <c r="W6" s="464"/>
      <c r="X6" s="21"/>
      <c r="Y6" s="63"/>
      <c r="AB6" s="65"/>
    </row>
    <row r="7" spans="1:29" ht="19.95" customHeight="1" thickTop="1" thickBot="1" x14ac:dyDescent="0.55000000000000004">
      <c r="A7" s="436" t="s">
        <v>33</v>
      </c>
      <c r="B7" s="695" t="s">
        <v>22</v>
      </c>
      <c r="C7" s="696"/>
      <c r="D7" s="696"/>
      <c r="E7" s="696"/>
      <c r="F7" s="696"/>
      <c r="G7" s="696"/>
      <c r="H7" s="716"/>
      <c r="I7" s="716"/>
      <c r="J7" s="716"/>
      <c r="K7" s="716"/>
      <c r="L7" s="716"/>
      <c r="M7" s="716"/>
      <c r="N7" s="647" t="s">
        <v>924</v>
      </c>
      <c r="O7" s="647"/>
      <c r="P7" s="647"/>
      <c r="Q7" s="712"/>
      <c r="R7" s="713"/>
      <c r="S7" s="713"/>
      <c r="T7" s="713"/>
      <c r="U7" s="713"/>
      <c r="V7" s="713"/>
      <c r="W7" s="714"/>
      <c r="X7" s="23"/>
      <c r="Y7" s="337"/>
      <c r="Z7" s="339">
        <v>2</v>
      </c>
      <c r="AA7" s="338"/>
      <c r="AB7" s="430">
        <v>18</v>
      </c>
    </row>
    <row r="8" spans="1:29" ht="6" customHeight="1" thickTop="1" x14ac:dyDescent="0.5">
      <c r="A8" s="111"/>
      <c r="B8" s="20"/>
      <c r="C8" s="463"/>
      <c r="D8" s="463"/>
      <c r="E8" s="463"/>
      <c r="F8" s="463"/>
      <c r="G8" s="465"/>
      <c r="H8" s="465"/>
      <c r="I8" s="464"/>
      <c r="J8" s="464"/>
      <c r="K8" s="464"/>
      <c r="L8" s="464"/>
      <c r="M8" s="465"/>
      <c r="N8" s="465"/>
      <c r="O8" s="19"/>
      <c r="P8" s="19"/>
      <c r="Q8" s="465"/>
      <c r="R8" s="19"/>
      <c r="S8" s="19"/>
      <c r="T8" s="19"/>
      <c r="U8" s="19"/>
      <c r="V8" s="19"/>
      <c r="W8" s="464"/>
      <c r="X8" s="21"/>
      <c r="Y8" s="27"/>
      <c r="AB8" s="65"/>
    </row>
    <row r="9" spans="1:29" ht="19.95" customHeight="1" x14ac:dyDescent="0.5">
      <c r="A9" s="435" t="s">
        <v>34</v>
      </c>
      <c r="B9" s="648" t="s">
        <v>175</v>
      </c>
      <c r="C9" s="647"/>
      <c r="D9" s="647"/>
      <c r="E9" s="647"/>
      <c r="F9" s="647"/>
      <c r="G9" s="647"/>
      <c r="H9" s="715"/>
      <c r="I9" s="715"/>
      <c r="J9" s="715"/>
      <c r="K9" s="715"/>
      <c r="L9" s="715"/>
      <c r="M9" s="715"/>
      <c r="N9" s="647" t="s">
        <v>963</v>
      </c>
      <c r="O9" s="647"/>
      <c r="P9" s="647"/>
      <c r="Q9" s="647"/>
      <c r="R9" s="647"/>
      <c r="S9" s="647"/>
      <c r="T9" s="647"/>
      <c r="U9" s="647"/>
      <c r="V9" s="647"/>
      <c r="W9" s="227"/>
      <c r="X9" s="23"/>
      <c r="Y9" s="337"/>
      <c r="Z9" s="339">
        <v>3</v>
      </c>
      <c r="AA9" s="338"/>
      <c r="AB9" s="430">
        <v>19</v>
      </c>
    </row>
    <row r="10" spans="1:29" ht="6" customHeight="1" thickBot="1" x14ac:dyDescent="0.55000000000000004">
      <c r="A10" s="111"/>
      <c r="B10" s="20"/>
      <c r="C10" s="463"/>
      <c r="D10" s="463"/>
      <c r="E10" s="463"/>
      <c r="F10" s="463"/>
      <c r="G10" s="464"/>
      <c r="H10" s="464"/>
      <c r="I10" s="465"/>
      <c r="J10" s="465"/>
      <c r="K10" s="465"/>
      <c r="L10" s="465"/>
      <c r="M10" s="465"/>
      <c r="N10" s="465"/>
      <c r="O10" s="465"/>
      <c r="P10" s="465"/>
      <c r="Q10" s="465"/>
      <c r="R10" s="465"/>
      <c r="S10" s="465"/>
      <c r="T10" s="464"/>
      <c r="U10" s="464"/>
      <c r="V10" s="464"/>
      <c r="W10" s="464"/>
      <c r="X10" s="21"/>
      <c r="Y10" s="27"/>
      <c r="AB10" s="65"/>
    </row>
    <row r="11" spans="1:29" ht="19.95" customHeight="1" thickTop="1" x14ac:dyDescent="0.5">
      <c r="A11" s="557" t="s">
        <v>69</v>
      </c>
      <c r="B11" s="648" t="s">
        <v>161</v>
      </c>
      <c r="C11" s="647"/>
      <c r="D11" s="647"/>
      <c r="E11" s="647"/>
      <c r="F11" s="647"/>
      <c r="G11" s="679"/>
      <c r="H11" s="732"/>
      <c r="I11" s="733"/>
      <c r="J11" s="733"/>
      <c r="K11" s="733"/>
      <c r="L11" s="733"/>
      <c r="M11" s="733"/>
      <c r="N11" s="733"/>
      <c r="O11" s="733"/>
      <c r="P11" s="733"/>
      <c r="Q11" s="733"/>
      <c r="R11" s="733"/>
      <c r="S11" s="733"/>
      <c r="T11" s="733"/>
      <c r="U11" s="733"/>
      <c r="V11" s="733"/>
      <c r="W11" s="734"/>
      <c r="X11" s="23"/>
      <c r="Y11" s="337"/>
      <c r="Z11" s="339">
        <v>4</v>
      </c>
      <c r="AA11" s="338"/>
      <c r="AB11" s="430">
        <v>20</v>
      </c>
    </row>
    <row r="12" spans="1:29" ht="6" customHeight="1" x14ac:dyDescent="0.5">
      <c r="A12" s="111"/>
      <c r="B12" s="701"/>
      <c r="C12" s="702"/>
      <c r="D12" s="463"/>
      <c r="E12" s="458"/>
      <c r="F12" s="458"/>
      <c r="G12" s="459"/>
      <c r="H12" s="735"/>
      <c r="I12" s="736"/>
      <c r="J12" s="736"/>
      <c r="K12" s="736"/>
      <c r="L12" s="736"/>
      <c r="M12" s="736"/>
      <c r="N12" s="736"/>
      <c r="O12" s="736"/>
      <c r="P12" s="736"/>
      <c r="Q12" s="736"/>
      <c r="R12" s="736"/>
      <c r="S12" s="736"/>
      <c r="T12" s="736"/>
      <c r="U12" s="736"/>
      <c r="V12" s="736"/>
      <c r="W12" s="737"/>
      <c r="X12" s="21"/>
      <c r="Y12" s="27"/>
      <c r="AB12" s="65"/>
    </row>
    <row r="13" spans="1:29" ht="19.95" customHeight="1" thickBot="1" x14ac:dyDescent="0.55000000000000004">
      <c r="A13" s="435" t="s">
        <v>32</v>
      </c>
      <c r="B13" s="701"/>
      <c r="C13" s="702"/>
      <c r="D13" s="619" t="s">
        <v>3868</v>
      </c>
      <c r="E13" s="619"/>
      <c r="F13" s="619"/>
      <c r="G13" s="619"/>
      <c r="H13" s="738"/>
      <c r="I13" s="739"/>
      <c r="J13" s="739"/>
      <c r="K13" s="739"/>
      <c r="L13" s="739"/>
      <c r="M13" s="739"/>
      <c r="N13" s="739"/>
      <c r="O13" s="739"/>
      <c r="P13" s="739"/>
      <c r="Q13" s="739"/>
      <c r="R13" s="739"/>
      <c r="S13" s="739"/>
      <c r="T13" s="739"/>
      <c r="U13" s="739"/>
      <c r="V13" s="739"/>
      <c r="W13" s="740"/>
      <c r="X13" s="23"/>
      <c r="Y13" s="337"/>
      <c r="Z13" s="339">
        <v>5</v>
      </c>
      <c r="AA13" s="338"/>
      <c r="AB13" s="430">
        <v>21</v>
      </c>
    </row>
    <row r="14" spans="1:29" ht="6" customHeight="1" thickTop="1" thickBot="1" x14ac:dyDescent="0.55000000000000004">
      <c r="A14" s="111"/>
      <c r="B14" s="701"/>
      <c r="C14" s="702"/>
      <c r="D14" s="463"/>
      <c r="E14" s="458"/>
      <c r="F14" s="458"/>
      <c r="G14" s="459"/>
      <c r="H14" s="465"/>
      <c r="I14" s="465"/>
      <c r="J14" s="465"/>
      <c r="K14" s="465"/>
      <c r="L14" s="465"/>
      <c r="M14" s="465"/>
      <c r="N14" s="465"/>
      <c r="O14" s="465"/>
      <c r="P14" s="465"/>
      <c r="Q14" s="465"/>
      <c r="R14" s="465"/>
      <c r="S14" s="465"/>
      <c r="T14" s="465"/>
      <c r="U14" s="465"/>
      <c r="V14" s="464"/>
      <c r="W14" s="464"/>
      <c r="X14" s="21"/>
      <c r="Y14" s="27"/>
      <c r="AB14" s="65"/>
    </row>
    <row r="15" spans="1:29" ht="19.95" customHeight="1" thickTop="1" thickBot="1" x14ac:dyDescent="0.55000000000000004">
      <c r="A15" s="435" t="s">
        <v>76</v>
      </c>
      <c r="B15" s="648" t="s">
        <v>1215</v>
      </c>
      <c r="C15" s="647"/>
      <c r="D15" s="647"/>
      <c r="E15" s="647"/>
      <c r="F15" s="793"/>
      <c r="G15" s="793"/>
      <c r="H15" s="793"/>
      <c r="I15" s="793"/>
      <c r="J15" s="793"/>
      <c r="K15" s="793"/>
      <c r="L15" s="793"/>
      <c r="M15" s="793"/>
      <c r="N15" s="793"/>
      <c r="O15" s="647" t="s">
        <v>1216</v>
      </c>
      <c r="P15" s="647"/>
      <c r="Q15" s="456"/>
      <c r="R15" s="647" t="s">
        <v>345</v>
      </c>
      <c r="S15" s="679"/>
      <c r="T15" s="804"/>
      <c r="U15" s="805"/>
      <c r="V15" s="805"/>
      <c r="W15" s="806"/>
      <c r="X15" s="23"/>
      <c r="Y15" s="337"/>
      <c r="Z15" s="339">
        <v>6</v>
      </c>
      <c r="AA15" s="338"/>
      <c r="AB15" s="430">
        <v>22</v>
      </c>
    </row>
    <row r="16" spans="1:29" ht="6" customHeight="1" thickTop="1" thickBot="1" x14ac:dyDescent="0.55000000000000004">
      <c r="A16" s="111"/>
      <c r="B16" s="20"/>
      <c r="C16" s="463"/>
      <c r="D16" s="463"/>
      <c r="E16" s="479"/>
      <c r="F16" s="464"/>
      <c r="G16" s="464"/>
      <c r="H16" s="464"/>
      <c r="I16" s="464"/>
      <c r="J16" s="465"/>
      <c r="K16" s="465"/>
      <c r="L16" s="465"/>
      <c r="M16" s="465"/>
      <c r="N16" s="465"/>
      <c r="O16" s="465"/>
      <c r="P16" s="479"/>
      <c r="Q16" s="464"/>
      <c r="R16" s="465"/>
      <c r="S16" s="465"/>
      <c r="T16" s="480"/>
      <c r="U16" s="480"/>
      <c r="V16" s="480"/>
      <c r="W16" s="480"/>
      <c r="X16" s="21"/>
      <c r="Y16" s="27"/>
      <c r="AB16" s="65"/>
    </row>
    <row r="17" spans="1:28" ht="19.95" customHeight="1" thickTop="1" thickBot="1" x14ac:dyDescent="0.55000000000000004">
      <c r="A17" s="435" t="s">
        <v>77</v>
      </c>
      <c r="B17" s="648" t="s">
        <v>1218</v>
      </c>
      <c r="C17" s="697"/>
      <c r="D17" s="697"/>
      <c r="E17" s="697"/>
      <c r="F17" s="715"/>
      <c r="G17" s="715"/>
      <c r="H17" s="715"/>
      <c r="I17" s="715"/>
      <c r="J17" s="715"/>
      <c r="K17" s="715"/>
      <c r="L17" s="715"/>
      <c r="M17" s="715"/>
      <c r="N17" s="715"/>
      <c r="O17" s="647" t="s">
        <v>4187</v>
      </c>
      <c r="P17" s="647"/>
      <c r="Q17" s="481"/>
      <c r="R17" s="647" t="s">
        <v>345</v>
      </c>
      <c r="S17" s="679"/>
      <c r="T17" s="804"/>
      <c r="U17" s="805"/>
      <c r="V17" s="805"/>
      <c r="W17" s="806"/>
      <c r="X17" s="23"/>
      <c r="Y17" s="337"/>
      <c r="Z17" s="339">
        <v>7</v>
      </c>
      <c r="AA17" s="338"/>
      <c r="AB17" s="430">
        <v>23</v>
      </c>
    </row>
    <row r="18" spans="1:28" ht="6" customHeight="1" thickTop="1" thickBot="1" x14ac:dyDescent="0.55000000000000004">
      <c r="A18" s="111"/>
      <c r="B18" s="20"/>
      <c r="C18" s="463"/>
      <c r="D18" s="463"/>
      <c r="E18" s="479"/>
      <c r="F18" s="480"/>
      <c r="G18" s="480"/>
      <c r="H18" s="480"/>
      <c r="I18" s="480"/>
      <c r="J18" s="465"/>
      <c r="K18" s="465"/>
      <c r="L18" s="465"/>
      <c r="M18" s="465"/>
      <c r="N18" s="465"/>
      <c r="O18" s="465"/>
      <c r="P18" s="479"/>
      <c r="Q18" s="459"/>
      <c r="R18" s="465"/>
      <c r="S18" s="465"/>
      <c r="T18" s="480"/>
      <c r="U18" s="480"/>
      <c r="V18" s="480"/>
      <c r="W18" s="480"/>
      <c r="X18" s="21"/>
      <c r="Y18" s="27"/>
      <c r="AB18" s="65"/>
    </row>
    <row r="19" spans="1:28" ht="19.95" customHeight="1" thickTop="1" thickBot="1" x14ac:dyDescent="0.55000000000000004">
      <c r="A19" s="435" t="s">
        <v>594</v>
      </c>
      <c r="B19" s="648" t="s">
        <v>1220</v>
      </c>
      <c r="C19" s="697"/>
      <c r="D19" s="697"/>
      <c r="E19" s="697"/>
      <c r="F19" s="715"/>
      <c r="G19" s="715"/>
      <c r="H19" s="715"/>
      <c r="I19" s="715"/>
      <c r="J19" s="715"/>
      <c r="K19" s="715"/>
      <c r="L19" s="715"/>
      <c r="M19" s="715"/>
      <c r="N19" s="715"/>
      <c r="O19" s="647" t="s">
        <v>1221</v>
      </c>
      <c r="P19" s="647"/>
      <c r="Q19" s="481"/>
      <c r="R19" s="647" t="s">
        <v>345</v>
      </c>
      <c r="S19" s="679"/>
      <c r="T19" s="804"/>
      <c r="U19" s="805"/>
      <c r="V19" s="805"/>
      <c r="W19" s="806"/>
      <c r="X19" s="23"/>
      <c r="Y19" s="337"/>
      <c r="Z19" s="339">
        <v>8</v>
      </c>
      <c r="AA19" s="338"/>
      <c r="AB19" s="430">
        <v>24</v>
      </c>
    </row>
    <row r="20" spans="1:28" ht="6" customHeight="1" thickTop="1" thickBot="1" x14ac:dyDescent="0.55000000000000004">
      <c r="A20" s="111"/>
      <c r="B20" s="20"/>
      <c r="C20" s="463"/>
      <c r="D20" s="463"/>
      <c r="E20" s="479"/>
      <c r="F20" s="480"/>
      <c r="G20" s="480"/>
      <c r="H20" s="480"/>
      <c r="I20" s="480"/>
      <c r="J20" s="465"/>
      <c r="K20" s="465"/>
      <c r="L20" s="465"/>
      <c r="M20" s="465"/>
      <c r="N20" s="465"/>
      <c r="O20" s="465"/>
      <c r="P20" s="479"/>
      <c r="Q20" s="459"/>
      <c r="R20" s="465"/>
      <c r="S20" s="465"/>
      <c r="T20" s="480"/>
      <c r="U20" s="480"/>
      <c r="V20" s="480"/>
      <c r="W20" s="480"/>
      <c r="X20" s="21"/>
      <c r="Y20" s="27"/>
      <c r="AB20" s="65"/>
    </row>
    <row r="21" spans="1:28" ht="19.95" customHeight="1" thickTop="1" thickBot="1" x14ac:dyDescent="0.55000000000000004">
      <c r="A21" s="435" t="s">
        <v>595</v>
      </c>
      <c r="B21" s="648" t="s">
        <v>1223</v>
      </c>
      <c r="C21" s="697"/>
      <c r="D21" s="697"/>
      <c r="E21" s="697"/>
      <c r="F21" s="715"/>
      <c r="G21" s="715"/>
      <c r="H21" s="715"/>
      <c r="I21" s="715"/>
      <c r="J21" s="715"/>
      <c r="K21" s="715"/>
      <c r="L21" s="715"/>
      <c r="M21" s="715"/>
      <c r="N21" s="715"/>
      <c r="O21" s="647" t="s">
        <v>1224</v>
      </c>
      <c r="P21" s="647"/>
      <c r="Q21" s="481"/>
      <c r="R21" s="647" t="s">
        <v>345</v>
      </c>
      <c r="S21" s="679"/>
      <c r="T21" s="804"/>
      <c r="U21" s="805"/>
      <c r="V21" s="805"/>
      <c r="W21" s="806"/>
      <c r="X21" s="23"/>
      <c r="Y21" s="337"/>
      <c r="Z21" s="339">
        <v>9</v>
      </c>
      <c r="AA21" s="338"/>
      <c r="AB21" s="430">
        <v>25</v>
      </c>
    </row>
    <row r="22" spans="1:28" ht="6" customHeight="1" thickTop="1" thickBot="1" x14ac:dyDescent="0.55000000000000004">
      <c r="A22" s="111"/>
      <c r="B22" s="20"/>
      <c r="C22" s="463"/>
      <c r="D22" s="463"/>
      <c r="E22" s="479"/>
      <c r="F22" s="480"/>
      <c r="G22" s="480"/>
      <c r="H22" s="480"/>
      <c r="I22" s="480"/>
      <c r="J22" s="465"/>
      <c r="K22" s="465"/>
      <c r="L22" s="465"/>
      <c r="M22" s="465"/>
      <c r="N22" s="465"/>
      <c r="O22" s="465"/>
      <c r="P22" s="479"/>
      <c r="Q22" s="459"/>
      <c r="R22" s="465"/>
      <c r="S22" s="465"/>
      <c r="T22" s="480"/>
      <c r="U22" s="480"/>
      <c r="V22" s="480"/>
      <c r="W22" s="480"/>
      <c r="X22" s="21"/>
      <c r="Y22" s="27"/>
      <c r="Z22" s="3"/>
      <c r="AB22" s="65"/>
    </row>
    <row r="23" spans="1:28" ht="19.95" customHeight="1" thickTop="1" thickBot="1" x14ac:dyDescent="0.55000000000000004">
      <c r="A23" s="435" t="s">
        <v>596</v>
      </c>
      <c r="B23" s="648" t="s">
        <v>1226</v>
      </c>
      <c r="C23" s="697"/>
      <c r="D23" s="697"/>
      <c r="E23" s="697"/>
      <c r="F23" s="715"/>
      <c r="G23" s="715"/>
      <c r="H23" s="715"/>
      <c r="I23" s="715"/>
      <c r="J23" s="715"/>
      <c r="K23" s="715"/>
      <c r="L23" s="715"/>
      <c r="M23" s="715"/>
      <c r="N23" s="715"/>
      <c r="O23" s="647" t="s">
        <v>1227</v>
      </c>
      <c r="P23" s="647"/>
      <c r="Q23" s="481"/>
      <c r="R23" s="647" t="s">
        <v>345</v>
      </c>
      <c r="S23" s="679"/>
      <c r="T23" s="804"/>
      <c r="U23" s="805"/>
      <c r="V23" s="805"/>
      <c r="W23" s="806"/>
      <c r="X23" s="23"/>
      <c r="Y23" s="337"/>
      <c r="Z23" s="339">
        <v>10</v>
      </c>
      <c r="AA23" s="338"/>
      <c r="AB23" s="430">
        <v>26</v>
      </c>
    </row>
    <row r="24" spans="1:28" ht="6" customHeight="1" thickTop="1" thickBot="1" x14ac:dyDescent="0.55000000000000004">
      <c r="A24" s="111"/>
      <c r="B24" s="22"/>
      <c r="C24" s="463"/>
      <c r="D24" s="463"/>
      <c r="E24" s="479"/>
      <c r="F24" s="480"/>
      <c r="G24" s="480"/>
      <c r="H24" s="480"/>
      <c r="I24" s="480"/>
      <c r="J24" s="465"/>
      <c r="K24" s="465"/>
      <c r="L24" s="465"/>
      <c r="M24" s="465"/>
      <c r="N24" s="465"/>
      <c r="O24" s="465"/>
      <c r="P24" s="479"/>
      <c r="Q24" s="459"/>
      <c r="R24" s="465"/>
      <c r="S24" s="465"/>
      <c r="T24" s="480"/>
      <c r="U24" s="480"/>
      <c r="V24" s="480"/>
      <c r="W24" s="480"/>
      <c r="X24" s="23"/>
      <c r="Z24" s="3"/>
      <c r="AB24" s="65"/>
    </row>
    <row r="25" spans="1:28" ht="19.95" customHeight="1" thickTop="1" thickBot="1" x14ac:dyDescent="0.55000000000000004">
      <c r="A25" s="693" t="s">
        <v>3296</v>
      </c>
      <c r="B25" s="648" t="s">
        <v>1229</v>
      </c>
      <c r="C25" s="697"/>
      <c r="D25" s="697"/>
      <c r="E25" s="697"/>
      <c r="F25" s="715"/>
      <c r="G25" s="715"/>
      <c r="H25" s="715"/>
      <c r="I25" s="715"/>
      <c r="J25" s="715"/>
      <c r="K25" s="715"/>
      <c r="L25" s="715"/>
      <c r="M25" s="715"/>
      <c r="N25" s="715"/>
      <c r="O25" s="647" t="s">
        <v>1230</v>
      </c>
      <c r="P25" s="647"/>
      <c r="Q25" s="481"/>
      <c r="R25" s="647" t="s">
        <v>345</v>
      </c>
      <c r="S25" s="679"/>
      <c r="T25" s="804"/>
      <c r="U25" s="805"/>
      <c r="V25" s="805"/>
      <c r="W25" s="806"/>
      <c r="X25" s="23"/>
      <c r="Y25" s="337"/>
      <c r="Z25" s="339">
        <v>11</v>
      </c>
      <c r="AA25" s="338"/>
      <c r="AB25" s="430">
        <v>27</v>
      </c>
    </row>
    <row r="26" spans="1:28" ht="6" customHeight="1" thickTop="1" thickBot="1" x14ac:dyDescent="0.55000000000000004">
      <c r="A26" s="694"/>
      <c r="B26" s="22"/>
      <c r="C26" s="467"/>
      <c r="D26" s="467"/>
      <c r="E26" s="479"/>
      <c r="F26" s="480"/>
      <c r="G26" s="480"/>
      <c r="H26" s="480"/>
      <c r="I26" s="480"/>
      <c r="J26" s="465"/>
      <c r="K26" s="465"/>
      <c r="L26" s="465"/>
      <c r="M26" s="465"/>
      <c r="N26" s="465"/>
      <c r="O26" s="465"/>
      <c r="P26" s="479"/>
      <c r="Q26" s="459"/>
      <c r="R26" s="465"/>
      <c r="S26" s="465"/>
      <c r="T26" s="480"/>
      <c r="U26" s="480"/>
      <c r="V26" s="480"/>
      <c r="W26" s="480"/>
      <c r="X26" s="23"/>
      <c r="Y26" s="27"/>
      <c r="Z26" s="3"/>
      <c r="AB26" s="65"/>
    </row>
    <row r="27" spans="1:28" ht="19.95" customHeight="1" thickTop="1" thickBot="1" x14ac:dyDescent="0.55000000000000004">
      <c r="A27" s="694"/>
      <c r="B27" s="648" t="s">
        <v>1232</v>
      </c>
      <c r="C27" s="697"/>
      <c r="D27" s="697"/>
      <c r="E27" s="697"/>
      <c r="F27" s="715"/>
      <c r="G27" s="715"/>
      <c r="H27" s="715"/>
      <c r="I27" s="715"/>
      <c r="J27" s="715"/>
      <c r="K27" s="715"/>
      <c r="L27" s="715"/>
      <c r="M27" s="715"/>
      <c r="N27" s="715"/>
      <c r="O27" s="647" t="s">
        <v>1233</v>
      </c>
      <c r="P27" s="647"/>
      <c r="Q27" s="481"/>
      <c r="R27" s="647" t="s">
        <v>345</v>
      </c>
      <c r="S27" s="679"/>
      <c r="T27" s="804"/>
      <c r="U27" s="805"/>
      <c r="V27" s="805"/>
      <c r="W27" s="806"/>
      <c r="X27" s="23"/>
      <c r="Y27" s="337"/>
      <c r="Z27" s="339">
        <v>12</v>
      </c>
      <c r="AA27" s="338"/>
      <c r="AB27" s="430">
        <v>28</v>
      </c>
    </row>
    <row r="28" spans="1:28" ht="6" customHeight="1" thickTop="1" thickBot="1" x14ac:dyDescent="0.55000000000000004">
      <c r="A28" s="111"/>
      <c r="B28" s="25"/>
      <c r="C28" s="449"/>
      <c r="D28" s="449"/>
      <c r="E28" s="482"/>
      <c r="F28" s="480"/>
      <c r="G28" s="480"/>
      <c r="H28" s="480"/>
      <c r="I28" s="480"/>
      <c r="J28" s="465"/>
      <c r="K28" s="465"/>
      <c r="L28" s="465"/>
      <c r="M28" s="465"/>
      <c r="N28" s="465"/>
      <c r="O28" s="465"/>
      <c r="P28" s="482"/>
      <c r="Q28" s="459"/>
      <c r="R28" s="465"/>
      <c r="S28" s="465"/>
      <c r="T28" s="480"/>
      <c r="U28" s="480"/>
      <c r="V28" s="480"/>
      <c r="W28" s="480"/>
      <c r="X28" s="26"/>
      <c r="Y28" s="27"/>
      <c r="Z28" s="3"/>
      <c r="AB28" s="65"/>
    </row>
    <row r="29" spans="1:28" ht="19.95" customHeight="1" thickTop="1" thickBot="1" x14ac:dyDescent="0.55000000000000004">
      <c r="A29" s="693" t="s">
        <v>45</v>
      </c>
      <c r="B29" s="648" t="s">
        <v>1235</v>
      </c>
      <c r="C29" s="697"/>
      <c r="D29" s="697"/>
      <c r="E29" s="697"/>
      <c r="F29" s="715"/>
      <c r="G29" s="715"/>
      <c r="H29" s="715"/>
      <c r="I29" s="715"/>
      <c r="J29" s="715"/>
      <c r="K29" s="715"/>
      <c r="L29" s="715"/>
      <c r="M29" s="715"/>
      <c r="N29" s="715"/>
      <c r="O29" s="647" t="s">
        <v>1236</v>
      </c>
      <c r="P29" s="647"/>
      <c r="Q29" s="481"/>
      <c r="R29" s="647" t="s">
        <v>345</v>
      </c>
      <c r="S29" s="679"/>
      <c r="T29" s="804"/>
      <c r="U29" s="805"/>
      <c r="V29" s="805"/>
      <c r="W29" s="806"/>
      <c r="X29" s="54"/>
      <c r="Y29" s="337"/>
      <c r="Z29" s="339">
        <v>13</v>
      </c>
      <c r="AA29" s="338"/>
      <c r="AB29" s="430">
        <v>29</v>
      </c>
    </row>
    <row r="30" spans="1:28" ht="6" customHeight="1" thickTop="1" x14ac:dyDescent="0.5">
      <c r="A30" s="694"/>
      <c r="B30" s="22"/>
      <c r="C30" s="466"/>
      <c r="D30" s="466"/>
      <c r="E30" s="482"/>
      <c r="F30" s="466"/>
      <c r="G30" s="458"/>
      <c r="H30" s="459"/>
      <c r="I30" s="460"/>
      <c r="J30" s="460"/>
      <c r="K30" s="460"/>
      <c r="L30" s="460"/>
      <c r="M30" s="460"/>
      <c r="N30" s="460"/>
      <c r="O30" s="460"/>
      <c r="P30" s="482"/>
      <c r="Q30" s="460"/>
      <c r="R30" s="460"/>
      <c r="S30" s="460"/>
      <c r="T30" s="460"/>
      <c r="U30" s="460"/>
      <c r="V30" s="460"/>
      <c r="W30" s="460"/>
      <c r="X30" s="54"/>
      <c r="Y30" s="27"/>
      <c r="Z30" s="3"/>
      <c r="AB30" s="65"/>
    </row>
    <row r="31" spans="1:28" ht="19.95" customHeight="1" thickBot="1" x14ac:dyDescent="0.55000000000000004">
      <c r="A31" s="694"/>
      <c r="B31" s="22"/>
      <c r="C31" s="467"/>
      <c r="D31" s="467"/>
      <c r="E31" s="449"/>
      <c r="F31" s="458"/>
      <c r="G31" s="741" t="s">
        <v>611</v>
      </c>
      <c r="H31" s="741"/>
      <c r="I31" s="741"/>
      <c r="J31" s="741"/>
      <c r="K31" s="741"/>
      <c r="L31" s="741"/>
      <c r="M31" s="741"/>
      <c r="N31" s="741"/>
      <c r="O31" s="741"/>
      <c r="P31" s="741"/>
      <c r="Q31" s="741"/>
      <c r="R31" s="19"/>
      <c r="S31" s="632"/>
      <c r="T31" s="632"/>
      <c r="U31" s="632"/>
      <c r="V31" s="632"/>
      <c r="W31" s="632"/>
      <c r="X31" s="729"/>
      <c r="Y31" s="337"/>
      <c r="Z31" s="339">
        <v>14</v>
      </c>
      <c r="AA31" s="338"/>
      <c r="AB31" s="430">
        <v>30</v>
      </c>
    </row>
    <row r="32" spans="1:28" ht="6" customHeight="1" thickBot="1" x14ac:dyDescent="0.55000000000000004">
      <c r="A32" s="111"/>
      <c r="B32" s="22"/>
      <c r="C32" s="688" t="s">
        <v>49</v>
      </c>
      <c r="D32" s="688"/>
      <c r="E32" s="449"/>
      <c r="F32" s="458"/>
      <c r="G32" s="466"/>
      <c r="H32" s="466"/>
      <c r="I32" s="466"/>
      <c r="J32" s="471"/>
      <c r="K32" s="471"/>
      <c r="L32" s="471"/>
      <c r="M32" s="466"/>
      <c r="N32" s="471"/>
      <c r="O32" s="471"/>
      <c r="P32" s="471"/>
      <c r="Q32" s="471"/>
      <c r="R32" s="19"/>
      <c r="S32" s="632"/>
      <c r="T32" s="632"/>
      <c r="U32" s="632"/>
      <c r="V32" s="632"/>
      <c r="W32" s="632"/>
      <c r="X32" s="729"/>
      <c r="Y32" s="27"/>
      <c r="AB32" s="65"/>
    </row>
    <row r="33" spans="1:28" ht="19.95" customHeight="1" thickTop="1" thickBot="1" x14ac:dyDescent="0.55000000000000004">
      <c r="A33" s="435" t="s">
        <v>4165</v>
      </c>
      <c r="B33" s="22"/>
      <c r="C33" s="688"/>
      <c r="D33" s="688"/>
      <c r="E33" s="449"/>
      <c r="F33" s="473" t="s">
        <v>608</v>
      </c>
      <c r="G33" s="742"/>
      <c r="H33" s="743"/>
      <c r="I33" s="743"/>
      <c r="J33" s="743"/>
      <c r="K33" s="744"/>
      <c r="L33" s="473" t="s">
        <v>606</v>
      </c>
      <c r="M33" s="742"/>
      <c r="N33" s="743"/>
      <c r="O33" s="743"/>
      <c r="P33" s="743"/>
      <c r="Q33" s="744"/>
      <c r="R33" s="19"/>
      <c r="S33" s="632"/>
      <c r="T33" s="632"/>
      <c r="U33" s="632"/>
      <c r="V33" s="632"/>
      <c r="W33" s="632"/>
      <c r="X33" s="729"/>
      <c r="Y33" s="337"/>
      <c r="Z33" s="339">
        <v>15</v>
      </c>
      <c r="AA33" s="338"/>
      <c r="AB33" s="430">
        <v>31</v>
      </c>
    </row>
    <row r="34" spans="1:28" ht="6" customHeight="1" thickTop="1" thickBot="1" x14ac:dyDescent="0.55000000000000004">
      <c r="A34" s="111"/>
      <c r="B34" s="22"/>
      <c r="C34" s="688"/>
      <c r="D34" s="688"/>
      <c r="E34" s="449"/>
      <c r="F34" s="458"/>
      <c r="G34" s="466"/>
      <c r="H34" s="466"/>
      <c r="I34" s="466"/>
      <c r="J34" s="471"/>
      <c r="K34" s="471"/>
      <c r="L34" s="471"/>
      <c r="M34" s="466"/>
      <c r="N34" s="471"/>
      <c r="O34" s="471"/>
      <c r="P34" s="471"/>
      <c r="Q34" s="471"/>
      <c r="R34" s="19"/>
      <c r="S34" s="632"/>
      <c r="T34" s="632"/>
      <c r="U34" s="632"/>
      <c r="V34" s="632"/>
      <c r="W34" s="632"/>
      <c r="X34" s="729"/>
      <c r="Y34" s="27"/>
      <c r="AB34" s="65"/>
    </row>
    <row r="35" spans="1:28" ht="19.95" customHeight="1" thickTop="1" thickBot="1" x14ac:dyDescent="0.55000000000000004">
      <c r="A35" s="435" t="s">
        <v>4161</v>
      </c>
      <c r="B35" s="22"/>
      <c r="C35" s="688"/>
      <c r="D35" s="688"/>
      <c r="E35" s="449"/>
      <c r="F35" s="473" t="s">
        <v>609</v>
      </c>
      <c r="G35" s="742"/>
      <c r="H35" s="743"/>
      <c r="I35" s="743"/>
      <c r="J35" s="743"/>
      <c r="K35" s="744"/>
      <c r="L35" s="473" t="s">
        <v>607</v>
      </c>
      <c r="M35" s="742"/>
      <c r="N35" s="743"/>
      <c r="O35" s="743"/>
      <c r="P35" s="743"/>
      <c r="Q35" s="744"/>
      <c r="R35" s="19"/>
      <c r="S35" s="632"/>
      <c r="T35" s="632"/>
      <c r="U35" s="632"/>
      <c r="V35" s="632"/>
      <c r="W35" s="632"/>
      <c r="X35" s="729"/>
      <c r="Y35" s="337"/>
      <c r="Z35" s="339">
        <v>16</v>
      </c>
      <c r="AA35" s="338"/>
      <c r="AB35" s="430">
        <v>32</v>
      </c>
    </row>
    <row r="36" spans="1:28" ht="9.9499999999999993" customHeight="1" thickTop="1" thickBot="1" x14ac:dyDescent="0.55000000000000004">
      <c r="A36" s="111"/>
      <c r="B36" s="119"/>
      <c r="C36" s="130" t="s">
        <v>4314</v>
      </c>
      <c r="D36" s="24"/>
      <c r="E36" s="24"/>
      <c r="F36" s="78">
        <v>4</v>
      </c>
      <c r="G36" s="24"/>
      <c r="H36" s="24"/>
      <c r="I36" s="24"/>
      <c r="J36" s="24"/>
      <c r="K36" s="24"/>
      <c r="L36" s="24"/>
      <c r="M36" s="24"/>
      <c r="N36" s="24"/>
      <c r="O36" s="24"/>
      <c r="P36" s="24"/>
      <c r="Q36" s="24"/>
      <c r="R36" s="55"/>
      <c r="S36" s="730"/>
      <c r="T36" s="730"/>
      <c r="U36" s="730"/>
      <c r="V36" s="730"/>
      <c r="W36" s="730"/>
      <c r="X36" s="731"/>
      <c r="Y36" s="27"/>
    </row>
    <row r="37" spans="1:28" ht="15.75" hidden="1" customHeight="1" thickTop="1" x14ac:dyDescent="0.5">
      <c r="G37" s="18">
        <v>501</v>
      </c>
      <c r="M37" s="116" t="b">
        <v>1</v>
      </c>
      <c r="N37" s="18" t="b">
        <v>0</v>
      </c>
    </row>
    <row r="38" spans="1:28" ht="5.0999999999999996" customHeight="1" thickTop="1" x14ac:dyDescent="0.5">
      <c r="B38" s="4"/>
      <c r="C38" s="4"/>
      <c r="D38" s="4"/>
      <c r="E38" s="4"/>
      <c r="F38" s="4"/>
      <c r="G38" s="4"/>
    </row>
  </sheetData>
  <sheetProtection algorithmName="SHA-512" hashValue="EqITPUVAkMvSH0oWz1jULROriNUtrE2FYPu82iad1YW3zdZH3cjun/vwq9M4QknDO/VIxFUest1G1gbAliEYXg==" saltValue="AlIJ4hxKE2+URyMh86JGBA==" spinCount="100000" sheet="1" objects="1" scenarios="1" selectLockedCells="1" autoFilter="0"/>
  <mergeCells count="72">
    <mergeCell ref="A25:A27"/>
    <mergeCell ref="A29:A31"/>
    <mergeCell ref="B27:E27"/>
    <mergeCell ref="B29:E29"/>
    <mergeCell ref="R21:S21"/>
    <mergeCell ref="B21:E21"/>
    <mergeCell ref="B15:E15"/>
    <mergeCell ref="B17:E17"/>
    <mergeCell ref="B19:E19"/>
    <mergeCell ref="B23:E23"/>
    <mergeCell ref="B25:E25"/>
    <mergeCell ref="O15:P15"/>
    <mergeCell ref="O17:P17"/>
    <mergeCell ref="R27:S27"/>
    <mergeCell ref="R25:S25"/>
    <mergeCell ref="R23:S23"/>
    <mergeCell ref="N5:Q5"/>
    <mergeCell ref="R17:S17"/>
    <mergeCell ref="R15:S15"/>
    <mergeCell ref="G33:K33"/>
    <mergeCell ref="T29:W29"/>
    <mergeCell ref="F29:N29"/>
    <mergeCell ref="F17:N17"/>
    <mergeCell ref="T15:W15"/>
    <mergeCell ref="T25:W25"/>
    <mergeCell ref="F25:N25"/>
    <mergeCell ref="T27:W27"/>
    <mergeCell ref="F27:N27"/>
    <mergeCell ref="T23:W23"/>
    <mergeCell ref="O19:P19"/>
    <mergeCell ref="O21:P21"/>
    <mergeCell ref="R29:S29"/>
    <mergeCell ref="T17:W17"/>
    <mergeCell ref="F19:N19"/>
    <mergeCell ref="O23:P23"/>
    <mergeCell ref="O25:P25"/>
    <mergeCell ref="O27:P27"/>
    <mergeCell ref="R19:S19"/>
    <mergeCell ref="T21:W21"/>
    <mergeCell ref="T19:W19"/>
    <mergeCell ref="L2:M2"/>
    <mergeCell ref="B1:K3"/>
    <mergeCell ref="H11:W13"/>
    <mergeCell ref="D13:G13"/>
    <mergeCell ref="Q7:W7"/>
    <mergeCell ref="H7:M7"/>
    <mergeCell ref="R5:W5"/>
    <mergeCell ref="H9:M9"/>
    <mergeCell ref="B5:G5"/>
    <mergeCell ref="B7:G7"/>
    <mergeCell ref="B9:G9"/>
    <mergeCell ref="N7:P7"/>
    <mergeCell ref="N9:V9"/>
    <mergeCell ref="V2:W2"/>
    <mergeCell ref="T2:U2"/>
    <mergeCell ref="R2:S2"/>
    <mergeCell ref="P2:Q2"/>
    <mergeCell ref="N2:O2"/>
    <mergeCell ref="S31:X36"/>
    <mergeCell ref="B12:C14"/>
    <mergeCell ref="M4:M6"/>
    <mergeCell ref="I5:K5"/>
    <mergeCell ref="G31:Q31"/>
    <mergeCell ref="B11:G11"/>
    <mergeCell ref="M33:Q33"/>
    <mergeCell ref="G35:K35"/>
    <mergeCell ref="M35:Q35"/>
    <mergeCell ref="O29:P29"/>
    <mergeCell ref="F15:N15"/>
    <mergeCell ref="C32:D35"/>
    <mergeCell ref="F21:N21"/>
    <mergeCell ref="F23:N23"/>
  </mergeCells>
  <conditionalFormatting sqref="W9">
    <cfRule type="cellIs" dxfId="247" priority="9" operator="equal">
      <formula>""</formula>
    </cfRule>
  </conditionalFormatting>
  <conditionalFormatting sqref="Y2">
    <cfRule type="expression" dxfId="246" priority="6">
      <formula>$Z$2="OK"</formula>
    </cfRule>
  </conditionalFormatting>
  <conditionalFormatting sqref="W9">
    <cfRule type="expression" dxfId="245" priority="8222" stopIfTrue="1">
      <formula>#REF!&lt;&gt;#REF!</formula>
    </cfRule>
  </conditionalFormatting>
  <conditionalFormatting sqref="Q17 Q19 Q21 Q23 Q25 Q27 Q29">
    <cfRule type="expression" dxfId="244" priority="1">
      <formula>OR(AND(F17&lt;&gt;"",Q17=""),AND(F17="",Q17&lt;&gt;""))</formula>
    </cfRule>
  </conditionalFormatting>
  <conditionalFormatting sqref="F17 F19 F21 F23 F25 F27 F29">
    <cfRule type="expression" dxfId="243" priority="2">
      <formula>OR(AND(F17="",F19&lt;&gt;""),AND(Q17&lt;&gt;"",F17=""))</formula>
    </cfRule>
  </conditionalFormatting>
  <dataValidations xWindow="92" yWindow="661"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B00-000000000000}"/>
    <dataValidation type="whole" allowBlank="1" showInputMessage="1" showErrorMessage="1" sqref="H5" xr:uid="{00000000-0002-0000-0B00-000001000000}">
      <formula1>1</formula1>
      <formula2>1000</formula2>
    </dataValidation>
    <dataValidation allowBlank="1" showErrorMessage="1" promptTitle="Respuesta" prompt="Posible respuesta corta" sqref="F29:N29 F27:N27 F19 F15 F21:N21 F23:N23 F25:N25 F17" xr:uid="{00000000-0002-0000-0B00-000002000000}"/>
    <dataValidation allowBlank="1" showErrorMessage="1" promptTitle="Retroalimentación" prompt="Lo que responde si se pone esta respuesta." sqref="T29:W29 T27:W27 T17 T19:W19 T21:W21 T23:W23 T25:W25 T15" xr:uid="{00000000-0002-0000-0B00-000003000000}"/>
    <dataValidation type="list" showErrorMessage="1" errorTitle="Error_cuestionario" error="Debes escribir 0 o 1._x000a__x000a_Pulsa ESC para salir." promptTitle="Coincidencia" prompt="Si quieres que tengan que coincidir las MAYÚSCULAS pon 1." sqref="W9" xr:uid="{00000000-0002-0000-0B00-000004000000}">
      <formula1>"0,1"</formula1>
    </dataValidation>
    <dataValidation allowBlank="1" showErrorMessage="1" promptTitle="Pista 1" prompt="Comentario que aparecerá si configuras MOODLE para que pueda dar pistas cuando se dejen más de un intento." sqref="G33 G35 M33 M35" xr:uid="{00000000-0002-0000-0B00-000005000000}"/>
    <dataValidation allowBlank="1" showErrorMessage="1" promptTitle="Descripción" prompt="Escirbe lo que quieras que aparezca en el NOMBRE de la pregunta. Éste se formará con el PREFIJO puesto en Datos Generales + el número de la pregunta + la Descripción." sqref="H9:M9" xr:uid="{00000000-0002-0000-0B00-000006000000}"/>
    <dataValidation allowBlank="1" showErrorMessage="1" promptTitle="Enunciado de la pregunta" prompt="Escribe el enunciado de la pregunta. Si quieres poner CÓDIGOS ESPECIALES, pincha F2 o haz &quot;clic&quot; dos veces con el ratón." sqref="H11" xr:uid="{00000000-0002-0000-0B00-000007000000}"/>
    <dataValidation type="list" allowBlank="1" showInputMessage="1" showErrorMessage="1" sqref="Q15 Q17 Q19 Q21 Q23 Q25 Q27 Q29" xr:uid="{00000000-0002-0000-0B00-000008000000}">
      <formula1>"100,90,80,75,70,60,50,40,30,25,20,10,5"</formula1>
    </dataValidation>
  </dataValidations>
  <hyperlinks>
    <hyperlink ref="B1:K3" r:id="rId1" display="FastTest PlugIn - Respuesta Corta" xr:uid="{00000000-0004-0000-0B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8433" r:id="rId6" name="Contador 10">
              <controlPr defaultSize="0" autoPict="0" macro="[0]!Cambiar_N_I_Banco_Preguntas" altText="Para consultar los datos de cada pregunta.">
                <anchor moveWithCells="1" sizeWithCells="1">
                  <from>
                    <xdr:col>7</xdr:col>
                    <xdr:colOff>342900</xdr:colOff>
                    <xdr:row>3</xdr:row>
                    <xdr:rowOff>67733</xdr:rowOff>
                  </from>
                  <to>
                    <xdr:col>8</xdr:col>
                    <xdr:colOff>25400</xdr:colOff>
                    <xdr:row>5</xdr:row>
                    <xdr:rowOff>8467</xdr:rowOff>
                  </to>
                </anchor>
              </controlPr>
            </control>
          </mc:Choice>
        </mc:AlternateContent>
        <mc:AlternateContent xmlns:mc="http://schemas.openxmlformats.org/markup-compatibility/2006">
          <mc:Choice Requires="x14">
            <control shapeId="18434" r:id="rId7" name="Contador 100">
              <controlPr defaultSize="0" autoPict="0" macro="[0]!Cambiar_N_I_Banco_Preguntas" altText="Para consultar los datos de cada pregunta.">
                <anchor moveWithCells="1" sizeWithCells="1">
                  <from>
                    <xdr:col>8</xdr:col>
                    <xdr:colOff>25400</xdr:colOff>
                    <xdr:row>3</xdr:row>
                    <xdr:rowOff>67733</xdr:rowOff>
                  </from>
                  <to>
                    <xdr:col>8</xdr:col>
                    <xdr:colOff>114300</xdr:colOff>
                    <xdr:row>5</xdr:row>
                    <xdr:rowOff>8467</xdr:rowOff>
                  </to>
                </anchor>
              </controlPr>
            </control>
          </mc:Choice>
        </mc:AlternateContent>
        <mc:AlternateContent xmlns:mc="http://schemas.openxmlformats.org/markup-compatibility/2006">
          <mc:Choice Requires="x14">
            <control shapeId="18435" r:id="rId8" name="Contador 1">
              <controlPr defaultSize="0" autoPict="0" macro="[0]!Ver_Datos_Preguntas" altText="Para consultar los datos de cada pregunta.">
                <anchor moveWithCells="1" sizeWithCells="1">
                  <from>
                    <xdr:col>11</xdr:col>
                    <xdr:colOff>385233</xdr:colOff>
                    <xdr:row>4</xdr:row>
                    <xdr:rowOff>0</xdr:rowOff>
                  </from>
                  <to>
                    <xdr:col>12</xdr:col>
                    <xdr:colOff>67733</xdr:colOff>
                    <xdr:row>5</xdr:row>
                    <xdr:rowOff>21167</xdr:rowOff>
                  </to>
                </anchor>
              </controlPr>
            </control>
          </mc:Choice>
        </mc:AlternateContent>
        <mc:AlternateContent xmlns:mc="http://schemas.openxmlformats.org/markup-compatibility/2006">
          <mc:Choice Requires="x14">
            <control shapeId="18436" r:id="rId9" name="Box PREGUNTAS">
              <controlPr defaultSize="0" autoFill="0" autoLine="0" autoPict="0">
                <anchor moveWithCells="1">
                  <from>
                    <xdr:col>12</xdr:col>
                    <xdr:colOff>67733</xdr:colOff>
                    <xdr:row>4</xdr:row>
                    <xdr:rowOff>0</xdr:rowOff>
                  </from>
                  <to>
                    <xdr:col>12</xdr:col>
                    <xdr:colOff>313267</xdr:colOff>
                    <xdr:row>4</xdr:row>
                    <xdr:rowOff>245533</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_25">
    <tabColor rgb="FFE87B00"/>
    <pageSetUpPr autoPageBreaks="0" fitToPage="1"/>
  </sheetPr>
  <dimension ref="A1:AL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35" x14ac:dyDescent="0.5"/>
  <cols>
    <col min="1" max="1" width="9.64453125" customWidth="1"/>
    <col min="2" max="2" width="4.64453125" customWidth="1"/>
    <col min="3" max="3" width="3.64453125" hidden="1" customWidth="1"/>
    <col min="4" max="4" width="3.64453125" style="2" hidden="1" customWidth="1"/>
    <col min="5" max="5" width="5.87890625" style="2" customWidth="1"/>
    <col min="6" max="6" width="10.3515625" style="2" customWidth="1"/>
    <col min="7" max="7" width="54.64453125" customWidth="1"/>
    <col min="8" max="8" width="13.52734375" customWidth="1"/>
    <col min="9" max="9" width="12.52734375" customWidth="1"/>
    <col min="10" max="10" width="13.87890625" customWidth="1"/>
    <col min="11" max="11" width="13.52734375" customWidth="1"/>
    <col min="12" max="12" width="12.52734375" customWidth="1"/>
    <col min="13" max="13" width="13.87890625" customWidth="1"/>
    <col min="14" max="21" width="14.3515625" customWidth="1"/>
    <col min="22" max="22" width="14.87890625" customWidth="1"/>
    <col min="23" max="28" width="14.3515625" customWidth="1"/>
    <col min="29" max="29" width="13.52734375" customWidth="1"/>
    <col min="30" max="30" width="11.87890625" customWidth="1"/>
    <col min="31" max="31" width="13.87890625" customWidth="1"/>
    <col min="32" max="36" width="11.41015625" customWidth="1"/>
    <col min="37" max="37" width="0" hidden="1" customWidth="1"/>
    <col min="38" max="16384" width="11.41015625" hidden="1"/>
  </cols>
  <sheetData>
    <row r="1" spans="1:38" ht="39.950000000000003" customHeight="1" x14ac:dyDescent="0.5">
      <c r="A1" s="121" t="s">
        <v>4314</v>
      </c>
      <c r="B1" s="67"/>
      <c r="C1" s="68"/>
      <c r="D1" s="120"/>
      <c r="E1" s="120"/>
      <c r="F1" s="122" t="s">
        <v>4193</v>
      </c>
      <c r="G1" s="229" t="s">
        <v>4194</v>
      </c>
      <c r="H1" s="124">
        <f>COUNTA(Tabla_RC[Enunciado])</f>
        <v>0</v>
      </c>
      <c r="I1" s="123" t="s">
        <v>339</v>
      </c>
    </row>
    <row r="2" spans="1:38" ht="50.1" customHeight="1" thickBot="1" x14ac:dyDescent="0.55000000000000004">
      <c r="A2" s="140" t="s">
        <v>22</v>
      </c>
      <c r="B2" s="138" t="s">
        <v>4229</v>
      </c>
      <c r="C2" s="141"/>
      <c r="D2" s="142"/>
      <c r="E2" s="151" t="s">
        <v>347</v>
      </c>
      <c r="F2" s="145" t="s">
        <v>4195</v>
      </c>
      <c r="G2" s="143" t="s">
        <v>4228</v>
      </c>
      <c r="H2" s="152" t="s">
        <v>1215</v>
      </c>
      <c r="I2" s="153" t="s">
        <v>1216</v>
      </c>
      <c r="J2" s="153" t="s">
        <v>1217</v>
      </c>
      <c r="K2" s="154" t="s">
        <v>1218</v>
      </c>
      <c r="L2" s="155" t="s">
        <v>4187</v>
      </c>
      <c r="M2" s="155" t="s">
        <v>1219</v>
      </c>
      <c r="N2" s="217" t="s">
        <v>1220</v>
      </c>
      <c r="O2" s="218" t="s">
        <v>1221</v>
      </c>
      <c r="P2" s="218" t="s">
        <v>1222</v>
      </c>
      <c r="Q2" s="156" t="s">
        <v>1223</v>
      </c>
      <c r="R2" s="157" t="s">
        <v>1224</v>
      </c>
      <c r="S2" s="157" t="s">
        <v>1225</v>
      </c>
      <c r="T2" s="158" t="s">
        <v>1226</v>
      </c>
      <c r="U2" s="159" t="s">
        <v>1227</v>
      </c>
      <c r="V2" s="159" t="s">
        <v>4230</v>
      </c>
      <c r="W2" s="160" t="s">
        <v>1229</v>
      </c>
      <c r="X2" s="161" t="s">
        <v>1230</v>
      </c>
      <c r="Y2" s="161" t="s">
        <v>1231</v>
      </c>
      <c r="Z2" s="152" t="s">
        <v>1232</v>
      </c>
      <c r="AA2" s="153" t="s">
        <v>1233</v>
      </c>
      <c r="AB2" s="153" t="s">
        <v>1234</v>
      </c>
      <c r="AC2" s="154" t="s">
        <v>1235</v>
      </c>
      <c r="AD2" s="155" t="s">
        <v>1236</v>
      </c>
      <c r="AE2" s="155" t="s">
        <v>1237</v>
      </c>
      <c r="AF2" s="146" t="s">
        <v>1111</v>
      </c>
      <c r="AG2" s="147" t="s">
        <v>1112</v>
      </c>
      <c r="AH2" s="148" t="s">
        <v>1113</v>
      </c>
      <c r="AI2" s="149" t="s">
        <v>1114</v>
      </c>
      <c r="AJ2" s="150" t="s">
        <v>924</v>
      </c>
    </row>
    <row r="3" spans="1:38" s="192" customFormat="1" ht="12" hidden="1" thickTop="1" x14ac:dyDescent="0.5">
      <c r="A3" s="376"/>
      <c r="B3" s="376"/>
      <c r="C3" s="376"/>
      <c r="D3" s="376"/>
      <c r="E3" s="376"/>
      <c r="F3" s="376"/>
      <c r="G3" s="376"/>
      <c r="H3" s="376"/>
      <c r="I3" s="376"/>
      <c r="J3" s="376"/>
      <c r="K3" s="376"/>
      <c r="L3" s="376"/>
      <c r="M3" s="376"/>
      <c r="N3" s="376"/>
      <c r="O3" s="376"/>
      <c r="P3" s="376"/>
      <c r="Q3" s="376"/>
      <c r="R3" s="376"/>
      <c r="S3" s="376"/>
      <c r="T3" s="376"/>
      <c r="U3" s="376"/>
      <c r="V3" s="376"/>
      <c r="W3" s="376"/>
      <c r="X3" s="376"/>
      <c r="Y3" s="376"/>
      <c r="Z3" s="376"/>
      <c r="AA3" s="376"/>
      <c r="AB3" s="376"/>
      <c r="AC3" s="376"/>
      <c r="AD3" s="376"/>
      <c r="AE3" s="376"/>
      <c r="AF3" s="376"/>
      <c r="AG3" s="376"/>
      <c r="AH3" s="376"/>
      <c r="AI3" s="376"/>
      <c r="AJ3" s="376"/>
      <c r="AK3" s="192" t="str">
        <f ca="1">IFERROR(IF(INDIRECT("A" &amp; CHAR(COLUMN()+38)&amp;PREGUNTA_ACTUAL-(N_I_RC)+N_I_Tabla)="","",INDIRECT("A" &amp; CHAR(COLUMN()+38)&amp;PREGUNTA_ACTUAL-(N_I_RC)+N_I_Tabla)),"")</f>
        <v/>
      </c>
    </row>
    <row r="4" spans="1:38" s="192" customFormat="1" hidden="1" x14ac:dyDescent="0.5">
      <c r="A4" s="29">
        <v>501</v>
      </c>
      <c r="B4" s="191">
        <f>N_I_Tabla</f>
        <v>6</v>
      </c>
      <c r="C4" s="186"/>
      <c r="D4" s="189"/>
      <c r="E4" s="32"/>
      <c r="F4" s="34"/>
      <c r="G4" s="185"/>
      <c r="H4" s="180"/>
      <c r="I4" s="188"/>
      <c r="J4" s="188"/>
      <c r="K4" s="181"/>
      <c r="L4" s="193"/>
      <c r="M4" s="193"/>
      <c r="N4" s="181"/>
      <c r="O4" s="193"/>
      <c r="P4" s="193"/>
      <c r="Q4" s="182"/>
      <c r="R4" s="194"/>
      <c r="S4" s="194"/>
      <c r="T4" s="183"/>
      <c r="U4" s="195"/>
      <c r="V4" s="195"/>
      <c r="W4" s="184"/>
      <c r="X4" s="196"/>
      <c r="Y4" s="196"/>
      <c r="Z4" s="180"/>
      <c r="AA4" s="188"/>
      <c r="AB4" s="188"/>
      <c r="AC4" s="181"/>
      <c r="AD4" s="193"/>
      <c r="AE4" s="193"/>
      <c r="AF4" s="41"/>
      <c r="AG4" s="42"/>
      <c r="AH4" s="43"/>
      <c r="AI4" s="44"/>
      <c r="AJ4" s="37"/>
    </row>
    <row r="5" spans="1:38" ht="9.9499999999999993" customHeight="1" thickTop="1" thickBot="1" x14ac:dyDescent="0.55000000000000004">
      <c r="A5" s="318" t="s">
        <v>1162</v>
      </c>
      <c r="B5" s="321" t="s">
        <v>1266</v>
      </c>
      <c r="C5" s="318" t="s">
        <v>1288</v>
      </c>
      <c r="D5" s="317" t="s">
        <v>1271</v>
      </c>
      <c r="E5" s="321" t="s">
        <v>1214</v>
      </c>
      <c r="F5" s="318" t="s">
        <v>1268</v>
      </c>
      <c r="G5" s="322" t="s">
        <v>21</v>
      </c>
      <c r="H5" s="323" t="s">
        <v>1215</v>
      </c>
      <c r="I5" s="321" t="s">
        <v>1216</v>
      </c>
      <c r="J5" s="321" t="s">
        <v>1217</v>
      </c>
      <c r="K5" s="323" t="s">
        <v>1218</v>
      </c>
      <c r="L5" s="321" t="s">
        <v>4187</v>
      </c>
      <c r="M5" s="321" t="s">
        <v>1219</v>
      </c>
      <c r="N5" s="323" t="s">
        <v>1220</v>
      </c>
      <c r="O5" s="321" t="s">
        <v>1221</v>
      </c>
      <c r="P5" s="321" t="s">
        <v>1222</v>
      </c>
      <c r="Q5" s="323" t="s">
        <v>1223</v>
      </c>
      <c r="R5" s="321" t="s">
        <v>1224</v>
      </c>
      <c r="S5" s="321" t="s">
        <v>1225</v>
      </c>
      <c r="T5" s="323" t="s">
        <v>1226</v>
      </c>
      <c r="U5" s="321" t="s">
        <v>1227</v>
      </c>
      <c r="V5" s="321" t="s">
        <v>1228</v>
      </c>
      <c r="W5" s="323" t="s">
        <v>1229</v>
      </c>
      <c r="X5" s="321" t="s">
        <v>1230</v>
      </c>
      <c r="Y5" s="321" t="s">
        <v>1231</v>
      </c>
      <c r="Z5" s="323" t="s">
        <v>1232</v>
      </c>
      <c r="AA5" s="321" t="s">
        <v>1233</v>
      </c>
      <c r="AB5" s="321" t="s">
        <v>1234</v>
      </c>
      <c r="AC5" s="323" t="s">
        <v>1235</v>
      </c>
      <c r="AD5" s="321" t="s">
        <v>1236</v>
      </c>
      <c r="AE5" s="321" t="s">
        <v>1237</v>
      </c>
      <c r="AF5" s="318" t="s">
        <v>1111</v>
      </c>
      <c r="AG5" s="318" t="s">
        <v>1112</v>
      </c>
      <c r="AH5" s="318" t="s">
        <v>1113</v>
      </c>
      <c r="AI5" s="318" t="s">
        <v>1114</v>
      </c>
      <c r="AJ5" s="318" t="s">
        <v>924</v>
      </c>
      <c r="AK5" s="415" t="s">
        <v>3869</v>
      </c>
      <c r="AL5" s="415" t="s">
        <v>3870</v>
      </c>
    </row>
    <row r="6" spans="1:38" ht="14.7" thickTop="1" x14ac:dyDescent="0.5">
      <c r="A6" s="384" t="str">
        <f>IFERROR(IF(Tabla_RC[[#This Row],[Enunciado]]="","",PREF_PREGUNTA&amp;IF(PREF_PREGUNTA="",""," - ")&amp;
IF(n_preg_ON_RC=TRUE,IF((N_I_RC+ROW()-N_I_Tabla)&gt;99,
IF((N_I_RC+ROW()-N_I_Tabla)&lt;100,"0",""),"")&amp;
IF((N_I_RC+ROW()-N_I_Tabla)&lt;10,"0","")&amp;(N_I_RC+ROW()-N_I_Tabla),""))&amp;
IF(Tabla_RC[[#This Row],[Descripcion]]&lt;&gt;""," "&amp;Tabla_RC[[#This Row],[Descripcion]],""),"")</f>
        <v/>
      </c>
      <c r="B6" s="80" t="str">
        <f>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f>
        <v/>
      </c>
      <c r="C6" s="384" t="str">
        <f xml:space="preserve">                          Tabla_RC[[#This Row],[Respuesta 01]]&amp;" ("&amp;Tabla_RC[[#This Row],[Puntos 01]]&amp;")
"&amp;IF(Tabla_RC[[#This Row],[NR]]&gt;1,Tabla_RC[[#This Row],[Respuesta 02]]&amp;" ("&amp;Tabla_RC[[#This Row],[Puntos 02]]&amp;")
","")&amp;IF(Tabla_RC[[#This Row],[NR]]&gt;2,Tabla_RC[[#This Row],[Respuesta 03]]&amp;" ("&amp;Tabla_RC[[#This Row],[Puntos 03]]&amp;")
","")&amp;IF(Tabla_RC[[#This Row],[NR]]&gt;3,Tabla_RC[[#This Row],[Respuesta 04]]&amp;" ("&amp;Tabla_RC[[#This Row],[Puntos 04]]&amp;")
","")&amp;IF(Tabla_RC[[#This Row],[NR]]&gt;4,Tabla_RC[[#This Row],[Respuesta 05]]&amp;" ("&amp;Tabla_RC[[#This Row],[Puntos 05]]&amp;")
","")&amp;IF(Tabla_RC[[#This Row],[NR]]&gt;5,Tabla_RC[[#This Row],[Respuesta 06]]&amp;" ("&amp;Tabla_RC[[#This Row],[Puntos 06]]&amp;")
","")&amp;IF(Tabla_RC[[#This Row],[NR]]&gt;6,Tabla_RC[[#This Row],[Respuesta 07]]&amp;" ("&amp;Tabla_RC[[#This Row],[Puntos 07]]&amp;")
","")&amp;IF(Tabla_RC[[#This Row],[NR]]&gt;7,Tabla_RC[[#This Row],[Respuesta 08]]&amp;" ("&amp;Tabla_RC[[#This Row],[Puntos 08]]&amp;")","")</f>
        <v xml:space="preserve"> ()
 ()
 ()
 ()
 ()
 ()
 ()
 ()</v>
      </c>
      <c r="D6" s="568"/>
      <c r="E6" s="591"/>
      <c r="F6" s="34"/>
      <c r="G6" s="551"/>
      <c r="H6" s="45"/>
      <c r="I6" s="35"/>
      <c r="J6" s="35"/>
      <c r="K6" s="46"/>
      <c r="L6" s="36"/>
      <c r="M6" s="36"/>
      <c r="N6" s="47"/>
      <c r="O6" s="37"/>
      <c r="P6" s="37"/>
      <c r="Q6" s="48"/>
      <c r="R6" s="38"/>
      <c r="S6" s="38"/>
      <c r="T6" s="49"/>
      <c r="U6" s="39"/>
      <c r="V6" s="39"/>
      <c r="W6" s="50"/>
      <c r="X6" s="40"/>
      <c r="Y6" s="40"/>
      <c r="Z6" s="45"/>
      <c r="AA6" s="35"/>
      <c r="AB6" s="35"/>
      <c r="AC6" s="46"/>
      <c r="AD6" s="36"/>
      <c r="AE6" s="36"/>
      <c r="AF6" s="515"/>
      <c r="AG6" s="511"/>
      <c r="AH6" s="512"/>
      <c r="AI6" s="513"/>
      <c r="AJ6" s="592"/>
    </row>
  </sheetData>
  <sheetProtection algorithmName="SHA-512" hashValue="F4hKqo9ShZ1fnk+h8ASyqm3seqODYVAEDHHCP7+mbdRwdLMy/dfkHtqd3TEJYmXi1XhaV1qiP/YP2XpHRB6bhw==" saltValue="Hbw55omfIw+boWL0KN+IHQ==" spinCount="100000" sheet="1" objects="1" scenarios="1" selectLockedCells="1" autoFilter="0"/>
  <phoneticPr fontId="58" type="noConversion"/>
  <conditionalFormatting sqref="C2:AE2 E4:AE4 C6:AE6">
    <cfRule type="cellIs" dxfId="242" priority="735" operator="equal">
      <formula>""</formula>
    </cfRule>
  </conditionalFormatting>
  <conditionalFormatting sqref="AF4:AI4 AF2:AJ2 AF6:AJ6">
    <cfRule type="cellIs" dxfId="241" priority="303" operator="equal">
      <formula>""</formula>
    </cfRule>
    <cfRule type="cellIs" dxfId="240" priority="304" operator="equal">
      <formula>0</formula>
    </cfRule>
  </conditionalFormatting>
  <conditionalFormatting sqref="AJ4">
    <cfRule type="cellIs" dxfId="239" priority="147" operator="equal">
      <formula>""</formula>
    </cfRule>
    <cfRule type="cellIs" dxfId="238" priority="148" operator="equal">
      <formula>0</formula>
    </cfRule>
  </conditionalFormatting>
  <conditionalFormatting sqref="C5:AE5">
    <cfRule type="cellIs" dxfId="237" priority="11" operator="equal">
      <formula>""</formula>
    </cfRule>
  </conditionalFormatting>
  <conditionalFormatting sqref="AF5:AJ5">
    <cfRule type="cellIs" dxfId="236" priority="8" operator="equal">
      <formula>""</formula>
    </cfRule>
    <cfRule type="cellIs" dxfId="235" priority="9" operator="equal">
      <formula>0</formula>
    </cfRule>
  </conditionalFormatting>
  <conditionalFormatting sqref="E2 E4:E5">
    <cfRule type="expression" dxfId="234" priority="1555" stopIfTrue="1">
      <formula>#REF!&lt;&gt;#REF!</formula>
    </cfRule>
  </conditionalFormatting>
  <conditionalFormatting sqref="G6">
    <cfRule type="duplicateValues" dxfId="233" priority="18583"/>
  </conditionalFormatting>
  <dataValidations count="3">
    <dataValidation showInputMessage="1" showErrorMessage="1" errorTitle="Error_cuestionario" error="Debes escribir 0 o 1._x000a__x000a_Pulsa ESC para salir." promptTitle="Coincidencia" prompt="Si quieres que tengan que coincidir las MAYÚSCULAS pon 1." sqref="E4" xr:uid="{00000000-0002-0000-0C00-000000000000}"/>
    <dataValidation type="whole" allowBlank="1" showInputMessage="1" showErrorMessage="1" errorTitle="Error" error="Debes introducir un número válido. _x000a_Rellena primero las respuestas._x000a__x000a_Pulsa ESC para continuar." sqref="C2" xr:uid="{00000000-0002-0000-0C00-000001000000}">
      <formula1>1</formula1>
      <formula2>IF(C_SIMPLE="true",1,MIN(5,COUNTA(H2:M2)))</formula2>
    </dataValidation>
    <dataValidation allowBlank="1" showInputMessage="1" showErrorMessage="1" errorTitle="Error" error="Debes introducir un número válido. _x000a_Rellena primero las respuestas._x000a__x000a_Pulsa ESC para continuar." sqref="C5:C6" xr:uid="{00000000-0002-0000-0C00-000002000000}"/>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_15">
    <tabColor rgb="FF005877"/>
    <pageSetUpPr fitToPage="1"/>
  </sheetPr>
  <dimension ref="A1:AZ50"/>
  <sheetViews>
    <sheetView showGridLines="0" showRowColHeaders="0" zoomScale="129" zoomScaleNormal="129" workbookViewId="0">
      <pane xSplit="28" ySplit="37" topLeftCell="XFD38" activePane="bottomRight" state="frozen"/>
      <selection activeCell="K7" sqref="K7:O7"/>
      <selection pane="topRight" activeCell="K7" sqref="K7:O7"/>
      <selection pane="bottomLeft" activeCell="K7" sqref="K7:O7"/>
      <selection pane="bottomRight" activeCell="H9" sqref="H9:M9"/>
    </sheetView>
  </sheetViews>
  <sheetFormatPr baseColWidth="10" defaultColWidth="0" defaultRowHeight="14.35" zeroHeight="1" x14ac:dyDescent="0.5"/>
  <cols>
    <col min="1" max="1" width="2.64453125" customWidth="1"/>
    <col min="2" max="2" width="2.6445312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1.64453125" customWidth="1"/>
    <col min="30" max="49" width="10.64453125" hidden="1" customWidth="1"/>
    <col min="50" max="52" width="10.64453125" style="1" hidden="1" customWidth="1"/>
    <col min="53" max="16384" width="11.41015625" style="1" hidden="1"/>
  </cols>
  <sheetData>
    <row r="1" spans="1:29" ht="2.25" customHeight="1" thickTop="1" x14ac:dyDescent="0.5">
      <c r="A1" t="s">
        <v>3847</v>
      </c>
      <c r="B1" s="717" t="s">
        <v>4188</v>
      </c>
      <c r="C1" s="718"/>
      <c r="D1" s="718"/>
      <c r="E1" s="718"/>
      <c r="F1" s="718"/>
      <c r="G1" s="718"/>
      <c r="H1" s="718"/>
      <c r="I1" s="718"/>
      <c r="J1" s="718"/>
      <c r="K1" s="718"/>
      <c r="L1" s="52"/>
      <c r="M1" s="52"/>
      <c r="N1" s="52"/>
      <c r="O1" s="52"/>
      <c r="P1" s="52"/>
      <c r="Q1" s="52"/>
      <c r="R1" s="52"/>
      <c r="S1" s="52"/>
      <c r="T1" s="52"/>
      <c r="U1" s="52"/>
      <c r="V1" s="52"/>
      <c r="W1" s="52"/>
      <c r="X1" s="53"/>
      <c r="AA1" s="1">
        <v>0</v>
      </c>
      <c r="AB1" s="1">
        <v>0</v>
      </c>
      <c r="AC1">
        <v>29</v>
      </c>
    </row>
    <row r="2" spans="1:29" ht="30" customHeight="1" x14ac:dyDescent="0.5">
      <c r="A2" s="457" t="s">
        <v>319</v>
      </c>
      <c r="B2" s="719"/>
      <c r="C2" s="720"/>
      <c r="D2" s="720"/>
      <c r="E2" s="720"/>
      <c r="F2" s="720"/>
      <c r="G2" s="720"/>
      <c r="H2" s="720"/>
      <c r="I2" s="720"/>
      <c r="J2" s="720"/>
      <c r="K2" s="720"/>
      <c r="L2" s="724" t="s">
        <v>320</v>
      </c>
      <c r="M2" s="711"/>
      <c r="N2" s="752" t="s">
        <v>321</v>
      </c>
      <c r="O2" s="753"/>
      <c r="P2" s="754" t="s">
        <v>322</v>
      </c>
      <c r="Q2" s="753"/>
      <c r="R2" s="754" t="s">
        <v>323</v>
      </c>
      <c r="S2" s="753"/>
      <c r="T2" s="754" t="s">
        <v>324</v>
      </c>
      <c r="U2" s="753"/>
      <c r="V2" s="754" t="s">
        <v>3302</v>
      </c>
      <c r="W2" s="755"/>
      <c r="X2" s="69" t="s">
        <v>44</v>
      </c>
      <c r="Y2" s="118" t="s">
        <v>916</v>
      </c>
      <c r="Z2" s="430" t="s">
        <v>3847</v>
      </c>
      <c r="AB2" s="344">
        <v>28</v>
      </c>
    </row>
    <row r="3" spans="1:29" ht="2.25" customHeight="1" x14ac:dyDescent="0.5">
      <c r="A3" s="224"/>
      <c r="B3" s="719"/>
      <c r="C3" s="720"/>
      <c r="D3" s="720"/>
      <c r="E3" s="720"/>
      <c r="F3" s="720"/>
      <c r="G3" s="720"/>
      <c r="H3" s="720"/>
      <c r="I3" s="720"/>
      <c r="J3" s="720"/>
      <c r="K3" s="720"/>
      <c r="L3" s="56"/>
      <c r="M3" s="57"/>
      <c r="N3" s="58"/>
      <c r="O3" s="59"/>
      <c r="P3" s="58"/>
      <c r="Q3" s="59"/>
      <c r="R3" s="58"/>
      <c r="S3" s="59"/>
      <c r="T3" s="58"/>
      <c r="U3" s="59"/>
      <c r="V3" s="58"/>
      <c r="W3" s="59"/>
      <c r="X3" s="60"/>
      <c r="AB3" s="65" t="s">
        <v>1626</v>
      </c>
    </row>
    <row r="4" spans="1:29" ht="6" customHeight="1" x14ac:dyDescent="0.5">
      <c r="A4" s="224"/>
      <c r="B4" s="25"/>
      <c r="C4" s="458"/>
      <c r="D4" s="458"/>
      <c r="E4" s="458"/>
      <c r="F4" s="458"/>
      <c r="G4" s="458"/>
      <c r="H4" s="459"/>
      <c r="I4" s="460"/>
      <c r="J4" s="460"/>
      <c r="K4" s="460"/>
      <c r="L4" s="460"/>
      <c r="M4" s="774"/>
      <c r="N4" s="460"/>
      <c r="O4" s="460"/>
      <c r="P4" s="460"/>
      <c r="Q4" s="460"/>
      <c r="R4" s="460"/>
      <c r="S4" s="460"/>
      <c r="T4" s="459"/>
      <c r="U4" s="459"/>
      <c r="V4" s="459"/>
      <c r="W4" s="459"/>
      <c r="X4" s="26"/>
      <c r="Y4" s="62"/>
      <c r="AB4" s="65" t="s">
        <v>1627</v>
      </c>
    </row>
    <row r="5" spans="1:29" ht="19.95" customHeight="1" x14ac:dyDescent="0.5">
      <c r="A5" s="435" t="s">
        <v>35</v>
      </c>
      <c r="B5" s="695" t="s">
        <v>182</v>
      </c>
      <c r="C5" s="696"/>
      <c r="D5" s="696"/>
      <c r="E5" s="696"/>
      <c r="F5" s="696"/>
      <c r="G5" s="696"/>
      <c r="H5" s="461">
        <v>601</v>
      </c>
      <c r="I5" s="647" t="s">
        <v>384</v>
      </c>
      <c r="J5" s="647"/>
      <c r="K5" s="647"/>
      <c r="L5" s="462">
        <v>600</v>
      </c>
      <c r="M5" s="775"/>
      <c r="N5" s="704" t="s">
        <v>3996</v>
      </c>
      <c r="O5" s="680"/>
      <c r="P5" s="680"/>
      <c r="Q5" s="705"/>
      <c r="R5" s="704" t="s">
        <v>3989</v>
      </c>
      <c r="S5" s="680"/>
      <c r="T5" s="680"/>
      <c r="U5" s="680"/>
      <c r="V5" s="680"/>
      <c r="W5" s="680"/>
      <c r="X5" s="23"/>
      <c r="Y5" s="337"/>
      <c r="Z5" s="339">
        <v>1</v>
      </c>
      <c r="AA5" s="338"/>
      <c r="AB5" s="430">
        <v>17</v>
      </c>
    </row>
    <row r="6" spans="1:29" ht="6" customHeight="1" thickBot="1" x14ac:dyDescent="0.55000000000000004">
      <c r="A6" s="111"/>
      <c r="B6" s="20"/>
      <c r="C6" s="463"/>
      <c r="D6" s="463"/>
      <c r="E6" s="463"/>
      <c r="F6" s="463"/>
      <c r="G6" s="463"/>
      <c r="H6" s="464"/>
      <c r="I6" s="465"/>
      <c r="J6" s="465"/>
      <c r="K6" s="465"/>
      <c r="L6" s="465"/>
      <c r="M6" s="775"/>
      <c r="N6" s="465"/>
      <c r="O6" s="464"/>
      <c r="P6" s="465"/>
      <c r="Q6" s="465"/>
      <c r="R6" s="465"/>
      <c r="S6" s="19"/>
      <c r="T6" s="19"/>
      <c r="U6" s="19"/>
      <c r="V6" s="464"/>
      <c r="W6" s="464"/>
      <c r="X6" s="21"/>
      <c r="Y6" s="63"/>
      <c r="AB6" s="65"/>
    </row>
    <row r="7" spans="1:29" ht="19.95" customHeight="1" thickTop="1" thickBot="1" x14ac:dyDescent="0.55000000000000004">
      <c r="A7" s="436" t="s">
        <v>33</v>
      </c>
      <c r="B7" s="695" t="s">
        <v>22</v>
      </c>
      <c r="C7" s="696"/>
      <c r="D7" s="696"/>
      <c r="E7" s="696"/>
      <c r="F7" s="696"/>
      <c r="G7" s="696"/>
      <c r="H7" s="716" t="s">
        <v>1162</v>
      </c>
      <c r="I7" s="716"/>
      <c r="J7" s="716"/>
      <c r="K7" s="716"/>
      <c r="L7" s="716"/>
      <c r="M7" s="716"/>
      <c r="N7" s="647" t="s">
        <v>924</v>
      </c>
      <c r="O7" s="647"/>
      <c r="P7" s="679"/>
      <c r="Q7" s="712"/>
      <c r="R7" s="713"/>
      <c r="S7" s="713"/>
      <c r="T7" s="713"/>
      <c r="U7" s="713"/>
      <c r="V7" s="713"/>
      <c r="W7" s="714"/>
      <c r="X7" s="23"/>
      <c r="Y7" s="337"/>
      <c r="Z7" s="339">
        <v>2</v>
      </c>
      <c r="AA7" s="338"/>
      <c r="AB7" s="430">
        <v>18</v>
      </c>
    </row>
    <row r="8" spans="1:29" ht="6" customHeight="1" thickTop="1" x14ac:dyDescent="0.5">
      <c r="A8" s="111"/>
      <c r="B8" s="20"/>
      <c r="C8" s="463"/>
      <c r="D8" s="463"/>
      <c r="E8" s="463"/>
      <c r="F8" s="463"/>
      <c r="G8" s="465"/>
      <c r="H8" s="465"/>
      <c r="I8" s="464"/>
      <c r="J8" s="464"/>
      <c r="K8" s="464"/>
      <c r="L8" s="464"/>
      <c r="M8" s="465"/>
      <c r="N8" s="465"/>
      <c r="O8" s="19"/>
      <c r="P8" s="19"/>
      <c r="Q8" s="465"/>
      <c r="R8" s="19"/>
      <c r="S8" s="19"/>
      <c r="T8" s="19"/>
      <c r="U8" s="19"/>
      <c r="V8" s="19"/>
      <c r="W8" s="467"/>
      <c r="X8" s="21"/>
      <c r="Y8" s="27"/>
      <c r="AB8" s="65"/>
    </row>
    <row r="9" spans="1:29" ht="19.95" customHeight="1" x14ac:dyDescent="0.5">
      <c r="A9" s="435" t="s">
        <v>34</v>
      </c>
      <c r="B9" s="648" t="s">
        <v>175</v>
      </c>
      <c r="C9" s="647"/>
      <c r="D9" s="647"/>
      <c r="E9" s="647"/>
      <c r="F9" s="647"/>
      <c r="G9" s="647"/>
      <c r="H9" s="807"/>
      <c r="I9" s="807"/>
      <c r="J9" s="807"/>
      <c r="K9" s="807"/>
      <c r="L9" s="807"/>
      <c r="M9" s="807"/>
      <c r="N9" s="475"/>
      <c r="O9" s="475"/>
      <c r="P9" s="475"/>
      <c r="Q9" s="747" t="s">
        <v>3093</v>
      </c>
      <c r="R9" s="747"/>
      <c r="S9" s="747"/>
      <c r="T9" s="748"/>
      <c r="U9" s="748"/>
      <c r="V9" s="748"/>
      <c r="W9" s="467"/>
      <c r="X9" s="23"/>
      <c r="Y9" s="337"/>
      <c r="Z9" s="339">
        <v>3</v>
      </c>
      <c r="AA9" s="338"/>
      <c r="AB9" s="430">
        <v>19</v>
      </c>
    </row>
    <row r="10" spans="1:29" ht="6" customHeight="1" thickBot="1" x14ac:dyDescent="0.55000000000000004">
      <c r="A10" s="111"/>
      <c r="B10" s="20"/>
      <c r="C10" s="463"/>
      <c r="D10" s="463"/>
      <c r="E10" s="463"/>
      <c r="F10" s="463"/>
      <c r="G10" s="464"/>
      <c r="H10" s="464"/>
      <c r="I10" s="465"/>
      <c r="J10" s="465"/>
      <c r="K10" s="465"/>
      <c r="L10" s="465"/>
      <c r="M10" s="465"/>
      <c r="N10" s="465"/>
      <c r="O10" s="465"/>
      <c r="P10" s="465"/>
      <c r="Q10" s="465"/>
      <c r="R10" s="464"/>
      <c r="S10" s="464"/>
      <c r="T10" s="464"/>
      <c r="U10" s="464"/>
      <c r="V10" s="464"/>
      <c r="W10" s="464"/>
      <c r="X10" s="21"/>
      <c r="Y10" s="27"/>
      <c r="AB10" s="65"/>
    </row>
    <row r="11" spans="1:29" ht="19.95" customHeight="1" thickTop="1" x14ac:dyDescent="0.5">
      <c r="A11" s="589" t="s">
        <v>69</v>
      </c>
      <c r="B11" s="648" t="s">
        <v>161</v>
      </c>
      <c r="C11" s="647"/>
      <c r="D11" s="647"/>
      <c r="E11" s="647"/>
      <c r="F11" s="647"/>
      <c r="G11" s="679"/>
      <c r="H11" s="818"/>
      <c r="I11" s="819"/>
      <c r="J11" s="819"/>
      <c r="K11" s="819"/>
      <c r="L11" s="819"/>
      <c r="M11" s="819"/>
      <c r="N11" s="819"/>
      <c r="O11" s="819"/>
      <c r="P11" s="819"/>
      <c r="Q11" s="819"/>
      <c r="R11" s="819"/>
      <c r="S11" s="819"/>
      <c r="T11" s="819"/>
      <c r="U11" s="819"/>
      <c r="V11" s="819"/>
      <c r="W11" s="820"/>
      <c r="X11" s="23"/>
      <c r="Y11" s="337"/>
      <c r="Z11" s="339">
        <v>4</v>
      </c>
      <c r="AA11" s="338"/>
      <c r="AB11" s="430">
        <v>20</v>
      </c>
    </row>
    <row r="12" spans="1:29" ht="6" customHeight="1" x14ac:dyDescent="0.5">
      <c r="A12" s="111"/>
      <c r="B12" s="701"/>
      <c r="C12" s="702"/>
      <c r="D12" s="463"/>
      <c r="E12" s="458"/>
      <c r="F12" s="458"/>
      <c r="G12" s="459"/>
      <c r="H12" s="821"/>
      <c r="I12" s="822"/>
      <c r="J12" s="822"/>
      <c r="K12" s="822"/>
      <c r="L12" s="822"/>
      <c r="M12" s="822"/>
      <c r="N12" s="822"/>
      <c r="O12" s="822"/>
      <c r="P12" s="822"/>
      <c r="Q12" s="822"/>
      <c r="R12" s="822"/>
      <c r="S12" s="822"/>
      <c r="T12" s="822"/>
      <c r="U12" s="822"/>
      <c r="V12" s="822"/>
      <c r="W12" s="823"/>
      <c r="X12" s="21"/>
      <c r="Y12" s="27"/>
      <c r="AB12" s="65"/>
    </row>
    <row r="13" spans="1:29" ht="19.95" customHeight="1" x14ac:dyDescent="0.5">
      <c r="A13" s="435" t="s">
        <v>32</v>
      </c>
      <c r="B13" s="701"/>
      <c r="C13" s="702"/>
      <c r="D13" s="619" t="s">
        <v>3868</v>
      </c>
      <c r="E13" s="619"/>
      <c r="F13" s="619"/>
      <c r="G13" s="619"/>
      <c r="H13" s="821"/>
      <c r="I13" s="822"/>
      <c r="J13" s="822"/>
      <c r="K13" s="822"/>
      <c r="L13" s="822"/>
      <c r="M13" s="822"/>
      <c r="N13" s="822"/>
      <c r="O13" s="822"/>
      <c r="P13" s="822"/>
      <c r="Q13" s="822"/>
      <c r="R13" s="822"/>
      <c r="S13" s="822"/>
      <c r="T13" s="822"/>
      <c r="U13" s="822"/>
      <c r="V13" s="822"/>
      <c r="W13" s="823"/>
      <c r="X13" s="23"/>
      <c r="Y13" s="337"/>
      <c r="Z13" s="339">
        <v>5</v>
      </c>
      <c r="AA13" s="338"/>
      <c r="AB13" s="430">
        <v>21</v>
      </c>
    </row>
    <row r="14" spans="1:29" ht="6" customHeight="1" x14ac:dyDescent="0.5">
      <c r="A14" s="111"/>
      <c r="B14" s="701"/>
      <c r="C14" s="702"/>
      <c r="D14" s="463"/>
      <c r="E14" s="458"/>
      <c r="F14" s="458"/>
      <c r="G14" s="698"/>
      <c r="H14" s="821"/>
      <c r="I14" s="822"/>
      <c r="J14" s="822"/>
      <c r="K14" s="822"/>
      <c r="L14" s="822"/>
      <c r="M14" s="822"/>
      <c r="N14" s="822"/>
      <c r="O14" s="822"/>
      <c r="P14" s="822"/>
      <c r="Q14" s="822"/>
      <c r="R14" s="822"/>
      <c r="S14" s="822"/>
      <c r="T14" s="822"/>
      <c r="U14" s="822"/>
      <c r="V14" s="822"/>
      <c r="W14" s="823"/>
      <c r="X14" s="21"/>
      <c r="Y14" s="27"/>
      <c r="AB14" s="65"/>
    </row>
    <row r="15" spans="1:29" ht="19.95" customHeight="1" thickBot="1" x14ac:dyDescent="0.55000000000000004">
      <c r="A15" s="435" t="s">
        <v>76</v>
      </c>
      <c r="B15" s="699"/>
      <c r="C15" s="700"/>
      <c r="D15" s="700"/>
      <c r="E15" s="700"/>
      <c r="F15" s="700"/>
      <c r="G15" s="698"/>
      <c r="H15" s="824"/>
      <c r="I15" s="825"/>
      <c r="J15" s="825"/>
      <c r="K15" s="825"/>
      <c r="L15" s="825"/>
      <c r="M15" s="825"/>
      <c r="N15" s="825"/>
      <c r="O15" s="825"/>
      <c r="P15" s="825"/>
      <c r="Q15" s="825"/>
      <c r="R15" s="825"/>
      <c r="S15" s="825"/>
      <c r="T15" s="825"/>
      <c r="U15" s="825"/>
      <c r="V15" s="825"/>
      <c r="W15" s="826"/>
      <c r="X15" s="23"/>
      <c r="Y15" s="337"/>
      <c r="Z15" s="339">
        <v>6</v>
      </c>
      <c r="AA15" s="338"/>
      <c r="AB15" s="430">
        <v>22</v>
      </c>
    </row>
    <row r="16" spans="1:29" ht="6" customHeight="1" thickTop="1" x14ac:dyDescent="0.5">
      <c r="A16" s="111"/>
      <c r="B16" s="20"/>
      <c r="C16" s="463"/>
      <c r="D16" s="463"/>
      <c r="E16" s="463"/>
      <c r="F16" s="463"/>
      <c r="G16" s="698"/>
      <c r="H16" s="463"/>
      <c r="I16" s="463"/>
      <c r="J16" s="463"/>
      <c r="K16" s="463"/>
      <c r="L16" s="463"/>
      <c r="M16" s="463"/>
      <c r="N16" s="463"/>
      <c r="O16" s="463"/>
      <c r="P16" s="463"/>
      <c r="Q16" s="463"/>
      <c r="R16" s="463"/>
      <c r="S16" s="463"/>
      <c r="T16" s="463"/>
      <c r="U16" s="463"/>
      <c r="V16" s="463"/>
      <c r="W16" s="463"/>
      <c r="X16" s="21"/>
      <c r="Y16" s="27"/>
      <c r="AB16" s="65"/>
    </row>
    <row r="17" spans="1:28" ht="19.95" customHeight="1" x14ac:dyDescent="0.5">
      <c r="A17" s="435" t="s">
        <v>77</v>
      </c>
      <c r="B17" s="22"/>
      <c r="C17" s="467"/>
      <c r="D17" s="467"/>
      <c r="E17" s="458"/>
      <c r="F17" s="813" t="s">
        <v>4189</v>
      </c>
      <c r="G17" s="813"/>
      <c r="H17" s="816" t="s">
        <v>4190</v>
      </c>
      <c r="I17" s="810"/>
      <c r="J17" s="810"/>
      <c r="K17" s="810"/>
      <c r="L17" s="810"/>
      <c r="M17" s="810"/>
      <c r="N17" s="483"/>
      <c r="O17" s="483"/>
      <c r="P17" s="813" t="s">
        <v>4189</v>
      </c>
      <c r="Q17" s="813"/>
      <c r="R17" s="810" t="s">
        <v>4190</v>
      </c>
      <c r="S17" s="810"/>
      <c r="T17" s="810"/>
      <c r="U17" s="810"/>
      <c r="V17" s="810"/>
      <c r="W17" s="810"/>
      <c r="X17" s="23"/>
      <c r="Y17" s="337"/>
      <c r="Z17" s="339">
        <v>7</v>
      </c>
      <c r="AA17" s="338"/>
      <c r="AB17" s="430">
        <v>23</v>
      </c>
    </row>
    <row r="18" spans="1:28" ht="6" customHeight="1" x14ac:dyDescent="0.5">
      <c r="A18" s="111"/>
      <c r="B18" s="25"/>
      <c r="C18" s="458"/>
      <c r="D18" s="458"/>
      <c r="E18" s="479"/>
      <c r="F18" s="459"/>
      <c r="G18" s="460"/>
      <c r="H18" s="460"/>
      <c r="I18" s="460"/>
      <c r="J18" s="460"/>
      <c r="K18" s="460"/>
      <c r="L18" s="460"/>
      <c r="M18" s="460"/>
      <c r="N18" s="460"/>
      <c r="O18" s="479"/>
      <c r="P18" s="460"/>
      <c r="Q18" s="460"/>
      <c r="R18" s="459"/>
      <c r="S18" s="459"/>
      <c r="T18" s="459"/>
      <c r="U18" s="459"/>
      <c r="V18" s="459"/>
      <c r="W18" s="459"/>
      <c r="X18" s="26"/>
      <c r="Y18" s="27"/>
      <c r="AB18" s="65"/>
    </row>
    <row r="19" spans="1:28" ht="19.95" customHeight="1" x14ac:dyDescent="0.5">
      <c r="A19" s="435" t="s">
        <v>594</v>
      </c>
      <c r="B19" s="22"/>
      <c r="C19" s="647" t="s">
        <v>1239</v>
      </c>
      <c r="D19" s="647"/>
      <c r="E19" s="647"/>
      <c r="F19" s="811"/>
      <c r="G19" s="812"/>
      <c r="H19" s="808"/>
      <c r="I19" s="809"/>
      <c r="J19" s="809"/>
      <c r="K19" s="809"/>
      <c r="L19" s="809"/>
      <c r="M19" s="809"/>
      <c r="N19" s="647" t="s">
        <v>1241</v>
      </c>
      <c r="O19" s="697"/>
      <c r="P19" s="811"/>
      <c r="Q19" s="812"/>
      <c r="R19" s="808"/>
      <c r="S19" s="809"/>
      <c r="T19" s="809"/>
      <c r="U19" s="809"/>
      <c r="V19" s="809"/>
      <c r="W19" s="809"/>
      <c r="X19" s="23"/>
      <c r="Y19" s="337"/>
      <c r="Z19" s="339">
        <v>8</v>
      </c>
      <c r="AA19" s="338"/>
      <c r="AB19" s="430">
        <v>24</v>
      </c>
    </row>
    <row r="20" spans="1:28" ht="6" customHeight="1" x14ac:dyDescent="0.5">
      <c r="A20" s="111"/>
      <c r="B20" s="25"/>
      <c r="C20" s="458"/>
      <c r="D20" s="458"/>
      <c r="E20" s="479"/>
      <c r="F20" s="484"/>
      <c r="G20" s="460"/>
      <c r="H20" s="484"/>
      <c r="I20" s="484"/>
      <c r="J20" s="439"/>
      <c r="K20" s="484"/>
      <c r="L20" s="484"/>
      <c r="M20" s="484"/>
      <c r="N20" s="460"/>
      <c r="O20" s="479"/>
      <c r="P20" s="484"/>
      <c r="Q20" s="460"/>
      <c r="R20" s="484"/>
      <c r="S20" s="484"/>
      <c r="T20" s="439"/>
      <c r="U20" s="484"/>
      <c r="V20" s="484"/>
      <c r="W20" s="484"/>
      <c r="X20" s="26"/>
      <c r="Y20" s="27"/>
      <c r="AB20" s="65"/>
    </row>
    <row r="21" spans="1:28" ht="19.95" customHeight="1" x14ac:dyDescent="0.5">
      <c r="A21" s="435" t="s">
        <v>595</v>
      </c>
      <c r="B21" s="22"/>
      <c r="C21" s="647" t="s">
        <v>1243</v>
      </c>
      <c r="D21" s="647"/>
      <c r="E21" s="647"/>
      <c r="F21" s="814"/>
      <c r="G21" s="815"/>
      <c r="H21" s="817"/>
      <c r="I21" s="807"/>
      <c r="J21" s="807"/>
      <c r="K21" s="807"/>
      <c r="L21" s="807"/>
      <c r="M21" s="807"/>
      <c r="N21" s="647" t="s">
        <v>1245</v>
      </c>
      <c r="O21" s="697"/>
      <c r="P21" s="814"/>
      <c r="Q21" s="815"/>
      <c r="R21" s="817"/>
      <c r="S21" s="807"/>
      <c r="T21" s="807"/>
      <c r="U21" s="807"/>
      <c r="V21" s="807"/>
      <c r="W21" s="807"/>
      <c r="X21" s="23"/>
      <c r="Y21" s="337"/>
      <c r="Z21" s="339">
        <v>9</v>
      </c>
      <c r="AA21" s="338"/>
      <c r="AB21" s="430">
        <v>25</v>
      </c>
    </row>
    <row r="22" spans="1:28" ht="6" customHeight="1" x14ac:dyDescent="0.5">
      <c r="A22" s="111"/>
      <c r="B22" s="25"/>
      <c r="C22" s="458"/>
      <c r="D22" s="458"/>
      <c r="E22" s="479"/>
      <c r="F22" s="484"/>
      <c r="G22" s="460"/>
      <c r="H22" s="484"/>
      <c r="I22" s="484"/>
      <c r="J22" s="439"/>
      <c r="K22" s="484"/>
      <c r="L22" s="484"/>
      <c r="M22" s="484"/>
      <c r="N22" s="460"/>
      <c r="O22" s="479"/>
      <c r="P22" s="484"/>
      <c r="Q22" s="460"/>
      <c r="R22" s="484"/>
      <c r="S22" s="484"/>
      <c r="T22" s="439"/>
      <c r="U22" s="484"/>
      <c r="V22" s="484"/>
      <c r="W22" s="484"/>
      <c r="X22" s="26"/>
      <c r="Y22" s="27"/>
      <c r="Z22" s="3"/>
      <c r="AB22" s="65"/>
    </row>
    <row r="23" spans="1:28" ht="19.95" customHeight="1" x14ac:dyDescent="0.5">
      <c r="A23" s="435" t="s">
        <v>596</v>
      </c>
      <c r="B23" s="22"/>
      <c r="C23" s="647" t="s">
        <v>1247</v>
      </c>
      <c r="D23" s="647"/>
      <c r="E23" s="647"/>
      <c r="F23" s="814"/>
      <c r="G23" s="815"/>
      <c r="H23" s="817"/>
      <c r="I23" s="807"/>
      <c r="J23" s="807"/>
      <c r="K23" s="807"/>
      <c r="L23" s="807"/>
      <c r="M23" s="807"/>
      <c r="N23" s="647" t="s">
        <v>1249</v>
      </c>
      <c r="O23" s="697"/>
      <c r="P23" s="814"/>
      <c r="Q23" s="815"/>
      <c r="R23" s="817"/>
      <c r="S23" s="807"/>
      <c r="T23" s="807"/>
      <c r="U23" s="807"/>
      <c r="V23" s="807"/>
      <c r="W23" s="807"/>
      <c r="X23" s="23"/>
      <c r="Y23" s="337"/>
      <c r="Z23" s="339">
        <v>10</v>
      </c>
      <c r="AA23" s="338"/>
      <c r="AB23" s="430">
        <v>26</v>
      </c>
    </row>
    <row r="24" spans="1:28" ht="6" customHeight="1" x14ac:dyDescent="0.5">
      <c r="A24" s="111"/>
      <c r="B24" s="25"/>
      <c r="C24" s="458"/>
      <c r="D24" s="458"/>
      <c r="E24" s="479"/>
      <c r="F24" s="484"/>
      <c r="G24" s="460"/>
      <c r="H24" s="484"/>
      <c r="I24" s="484"/>
      <c r="J24" s="439"/>
      <c r="K24" s="484"/>
      <c r="L24" s="484"/>
      <c r="M24" s="484"/>
      <c r="N24" s="460"/>
      <c r="O24" s="479"/>
      <c r="P24" s="484"/>
      <c r="Q24" s="460"/>
      <c r="R24" s="484"/>
      <c r="S24" s="484"/>
      <c r="T24" s="439"/>
      <c r="U24" s="484"/>
      <c r="V24" s="484"/>
      <c r="W24" s="484"/>
      <c r="X24" s="26"/>
      <c r="Z24" s="3"/>
      <c r="AB24" s="65"/>
    </row>
    <row r="25" spans="1:28" ht="19.95" customHeight="1" x14ac:dyDescent="0.5">
      <c r="A25" s="693" t="s">
        <v>3296</v>
      </c>
      <c r="B25" s="25"/>
      <c r="C25" s="647" t="s">
        <v>1251</v>
      </c>
      <c r="D25" s="647"/>
      <c r="E25" s="647"/>
      <c r="F25" s="814"/>
      <c r="G25" s="815"/>
      <c r="H25" s="817"/>
      <c r="I25" s="807"/>
      <c r="J25" s="807"/>
      <c r="K25" s="807"/>
      <c r="L25" s="807"/>
      <c r="M25" s="807"/>
      <c r="N25" s="647" t="s">
        <v>1253</v>
      </c>
      <c r="O25" s="697"/>
      <c r="P25" s="814"/>
      <c r="Q25" s="815"/>
      <c r="R25" s="817"/>
      <c r="S25" s="807"/>
      <c r="T25" s="807"/>
      <c r="U25" s="807"/>
      <c r="V25" s="807"/>
      <c r="W25" s="807"/>
      <c r="X25" s="23"/>
      <c r="Y25" s="337"/>
      <c r="Z25" s="339">
        <v>11</v>
      </c>
      <c r="AA25" s="338"/>
      <c r="AB25" s="430">
        <v>27</v>
      </c>
    </row>
    <row r="26" spans="1:28" ht="6" customHeight="1" x14ac:dyDescent="0.5">
      <c r="A26" s="827"/>
      <c r="B26" s="25"/>
      <c r="C26" s="458"/>
      <c r="D26" s="458"/>
      <c r="E26" s="479"/>
      <c r="F26" s="484"/>
      <c r="G26" s="460"/>
      <c r="H26" s="484"/>
      <c r="I26" s="484"/>
      <c r="J26" s="439"/>
      <c r="K26" s="484"/>
      <c r="L26" s="484"/>
      <c r="M26" s="484"/>
      <c r="N26" s="460"/>
      <c r="O26" s="479"/>
      <c r="P26" s="484"/>
      <c r="Q26" s="460"/>
      <c r="R26" s="484"/>
      <c r="S26" s="484"/>
      <c r="T26" s="439"/>
      <c r="U26" s="484"/>
      <c r="V26" s="484"/>
      <c r="W26" s="484"/>
      <c r="X26" s="26"/>
      <c r="Y26" s="27"/>
      <c r="Z26" s="3"/>
      <c r="AB26" s="65"/>
    </row>
    <row r="27" spans="1:28" ht="19.95" customHeight="1" x14ac:dyDescent="0.5">
      <c r="A27" s="827"/>
      <c r="B27" s="25"/>
      <c r="C27" s="647" t="s">
        <v>1255</v>
      </c>
      <c r="D27" s="647"/>
      <c r="E27" s="647"/>
      <c r="F27" s="814"/>
      <c r="G27" s="815"/>
      <c r="H27" s="817"/>
      <c r="I27" s="807"/>
      <c r="J27" s="807"/>
      <c r="K27" s="807"/>
      <c r="L27" s="807"/>
      <c r="M27" s="807"/>
      <c r="N27" s="647" t="s">
        <v>1257</v>
      </c>
      <c r="O27" s="697"/>
      <c r="P27" s="814"/>
      <c r="Q27" s="815"/>
      <c r="R27" s="817"/>
      <c r="S27" s="807"/>
      <c r="T27" s="807"/>
      <c r="U27" s="807"/>
      <c r="V27" s="807"/>
      <c r="W27" s="807"/>
      <c r="X27" s="23"/>
      <c r="Y27" s="337"/>
      <c r="Z27" s="339">
        <v>12</v>
      </c>
      <c r="AA27" s="338"/>
      <c r="AB27" s="430">
        <v>28</v>
      </c>
    </row>
    <row r="28" spans="1:28" ht="6" customHeight="1" x14ac:dyDescent="0.5">
      <c r="A28" s="111"/>
      <c r="B28" s="25"/>
      <c r="C28" s="458"/>
      <c r="D28" s="458"/>
      <c r="E28" s="479"/>
      <c r="F28" s="484"/>
      <c r="G28" s="460"/>
      <c r="H28" s="484"/>
      <c r="I28" s="484"/>
      <c r="J28" s="439"/>
      <c r="K28" s="484"/>
      <c r="L28" s="484"/>
      <c r="M28" s="484"/>
      <c r="N28" s="460"/>
      <c r="O28" s="479"/>
      <c r="P28" s="484"/>
      <c r="Q28" s="460"/>
      <c r="R28" s="484"/>
      <c r="S28" s="484"/>
      <c r="T28" s="439"/>
      <c r="U28" s="484"/>
      <c r="V28" s="484"/>
      <c r="W28" s="484"/>
      <c r="X28" s="26"/>
      <c r="Y28" s="27"/>
      <c r="Z28" s="3"/>
      <c r="AB28" s="65"/>
    </row>
    <row r="29" spans="1:28" ht="19.95" customHeight="1" x14ac:dyDescent="0.5">
      <c r="A29" s="693" t="s">
        <v>45</v>
      </c>
      <c r="B29" s="25"/>
      <c r="C29" s="647" t="s">
        <v>1259</v>
      </c>
      <c r="D29" s="647"/>
      <c r="E29" s="647"/>
      <c r="F29" s="814"/>
      <c r="G29" s="815"/>
      <c r="H29" s="817"/>
      <c r="I29" s="807"/>
      <c r="J29" s="807"/>
      <c r="K29" s="807"/>
      <c r="L29" s="807"/>
      <c r="M29" s="807"/>
      <c r="N29" s="647" t="s">
        <v>1261</v>
      </c>
      <c r="O29" s="697"/>
      <c r="P29" s="814"/>
      <c r="Q29" s="815"/>
      <c r="R29" s="817"/>
      <c r="S29" s="807"/>
      <c r="T29" s="807"/>
      <c r="U29" s="807"/>
      <c r="V29" s="807"/>
      <c r="W29" s="807"/>
      <c r="X29" s="23"/>
      <c r="Y29" s="337"/>
      <c r="Z29" s="339">
        <v>13</v>
      </c>
      <c r="AA29" s="338"/>
      <c r="AB29" s="430">
        <v>29</v>
      </c>
    </row>
    <row r="30" spans="1:28" ht="6" customHeight="1" x14ac:dyDescent="0.5">
      <c r="A30" s="827"/>
      <c r="B30" s="25"/>
      <c r="C30" s="458"/>
      <c r="D30" s="458"/>
      <c r="E30" s="479"/>
      <c r="F30" s="484">
        <v>1</v>
      </c>
      <c r="G30" s="460"/>
      <c r="H30" s="484"/>
      <c r="I30" s="484"/>
      <c r="J30" s="439"/>
      <c r="K30" s="484"/>
      <c r="L30" s="484"/>
      <c r="M30" s="484"/>
      <c r="N30" s="460"/>
      <c r="O30" s="479"/>
      <c r="P30" s="484"/>
      <c r="Q30" s="460"/>
      <c r="R30" s="484"/>
      <c r="S30" s="484"/>
      <c r="T30" s="439"/>
      <c r="U30" s="484"/>
      <c r="V30" s="484"/>
      <c r="W30" s="484"/>
      <c r="X30" s="26"/>
      <c r="Y30" s="27"/>
      <c r="Z30" s="3"/>
      <c r="AB30" s="65"/>
    </row>
    <row r="31" spans="1:28" ht="19.95" customHeight="1" thickBot="1" x14ac:dyDescent="0.55000000000000004">
      <c r="A31" s="827"/>
      <c r="B31" s="25"/>
      <c r="C31" s="467"/>
      <c r="D31" s="467"/>
      <c r="E31" s="449"/>
      <c r="F31" s="458"/>
      <c r="G31" s="741" t="s">
        <v>611</v>
      </c>
      <c r="H31" s="741"/>
      <c r="I31" s="741"/>
      <c r="J31" s="741"/>
      <c r="K31" s="741"/>
      <c r="L31" s="741"/>
      <c r="M31" s="741"/>
      <c r="N31" s="741"/>
      <c r="O31" s="741"/>
      <c r="P31" s="741"/>
      <c r="Q31" s="741"/>
      <c r="R31" s="19"/>
      <c r="S31" s="632"/>
      <c r="T31" s="632"/>
      <c r="U31" s="632"/>
      <c r="V31" s="632"/>
      <c r="W31" s="632"/>
      <c r="X31" s="729"/>
      <c r="Y31" s="337"/>
      <c r="Z31" s="339">
        <v>14</v>
      </c>
      <c r="AA31" s="338"/>
      <c r="AB31" s="430">
        <v>30</v>
      </c>
    </row>
    <row r="32" spans="1:28" ht="6" customHeight="1" thickBot="1" x14ac:dyDescent="0.55000000000000004">
      <c r="A32" s="111"/>
      <c r="B32" s="25"/>
      <c r="C32" s="688" t="s">
        <v>49</v>
      </c>
      <c r="D32" s="688"/>
      <c r="E32" s="449"/>
      <c r="F32" s="458"/>
      <c r="G32" s="466"/>
      <c r="H32" s="466"/>
      <c r="I32" s="466"/>
      <c r="J32" s="471"/>
      <c r="K32" s="471"/>
      <c r="L32" s="471"/>
      <c r="M32" s="466"/>
      <c r="N32" s="471"/>
      <c r="O32" s="471"/>
      <c r="P32" s="471"/>
      <c r="Q32" s="471"/>
      <c r="R32" s="19"/>
      <c r="S32" s="632"/>
      <c r="T32" s="632"/>
      <c r="U32" s="632"/>
      <c r="V32" s="632"/>
      <c r="W32" s="632"/>
      <c r="X32" s="729"/>
      <c r="Y32" s="27"/>
      <c r="AB32" s="65"/>
    </row>
    <row r="33" spans="1:28" ht="19.95" customHeight="1" thickTop="1" thickBot="1" x14ac:dyDescent="0.55000000000000004">
      <c r="A33" s="435" t="s">
        <v>4165</v>
      </c>
      <c r="B33" s="22"/>
      <c r="C33" s="688"/>
      <c r="D33" s="688"/>
      <c r="E33" s="449"/>
      <c r="F33" s="440" t="s">
        <v>608</v>
      </c>
      <c r="G33" s="742"/>
      <c r="H33" s="743"/>
      <c r="I33" s="743"/>
      <c r="J33" s="743"/>
      <c r="K33" s="744"/>
      <c r="L33" s="440" t="s">
        <v>606</v>
      </c>
      <c r="M33" s="742"/>
      <c r="N33" s="743"/>
      <c r="O33" s="743"/>
      <c r="P33" s="743"/>
      <c r="Q33" s="744"/>
      <c r="R33" s="19"/>
      <c r="S33" s="632"/>
      <c r="T33" s="632"/>
      <c r="U33" s="632"/>
      <c r="V33" s="632"/>
      <c r="W33" s="632"/>
      <c r="X33" s="729"/>
      <c r="Y33" s="337"/>
      <c r="Z33" s="339">
        <v>15</v>
      </c>
      <c r="AA33" s="338"/>
      <c r="AB33" s="430">
        <v>31</v>
      </c>
    </row>
    <row r="34" spans="1:28" ht="6" customHeight="1" thickTop="1" thickBot="1" x14ac:dyDescent="0.55000000000000004">
      <c r="A34" s="111"/>
      <c r="B34" s="22"/>
      <c r="C34" s="688"/>
      <c r="D34" s="688"/>
      <c r="E34" s="449"/>
      <c r="F34" s="458"/>
      <c r="G34" s="466"/>
      <c r="H34" s="466"/>
      <c r="I34" s="466"/>
      <c r="J34" s="471"/>
      <c r="K34" s="471"/>
      <c r="L34" s="471"/>
      <c r="M34" s="466"/>
      <c r="N34" s="471"/>
      <c r="O34" s="471"/>
      <c r="P34" s="471"/>
      <c r="Q34" s="471"/>
      <c r="R34" s="19"/>
      <c r="S34" s="632"/>
      <c r="T34" s="632"/>
      <c r="U34" s="632"/>
      <c r="V34" s="632"/>
      <c r="W34" s="632"/>
      <c r="X34" s="729"/>
      <c r="Y34" s="27"/>
      <c r="AB34" s="65"/>
    </row>
    <row r="35" spans="1:28" ht="19.95" customHeight="1" thickTop="1" thickBot="1" x14ac:dyDescent="0.55000000000000004">
      <c r="A35" s="435" t="s">
        <v>4161</v>
      </c>
      <c r="B35" s="22"/>
      <c r="C35" s="688"/>
      <c r="D35" s="688"/>
      <c r="E35" s="449"/>
      <c r="F35" s="440" t="s">
        <v>609</v>
      </c>
      <c r="G35" s="742"/>
      <c r="H35" s="743"/>
      <c r="I35" s="743"/>
      <c r="J35" s="743"/>
      <c r="K35" s="744"/>
      <c r="L35" s="440" t="s">
        <v>607</v>
      </c>
      <c r="M35" s="742"/>
      <c r="N35" s="743"/>
      <c r="O35" s="743"/>
      <c r="P35" s="743"/>
      <c r="Q35" s="744"/>
      <c r="R35" s="19"/>
      <c r="S35" s="632"/>
      <c r="T35" s="632"/>
      <c r="U35" s="632"/>
      <c r="V35" s="632"/>
      <c r="W35" s="632"/>
      <c r="X35" s="729"/>
      <c r="Y35" s="337"/>
      <c r="Z35" s="339">
        <v>16</v>
      </c>
      <c r="AA35" s="338"/>
      <c r="AB35" s="430">
        <v>32</v>
      </c>
    </row>
    <row r="36" spans="1:28" ht="9.9499999999999993" customHeight="1" thickTop="1" thickBot="1" x14ac:dyDescent="0.55000000000000004">
      <c r="A36" s="111"/>
      <c r="B36" s="119"/>
      <c r="C36" s="130" t="s">
        <v>4314</v>
      </c>
      <c r="D36" s="24"/>
      <c r="E36" s="24"/>
      <c r="F36" s="78">
        <v>4</v>
      </c>
      <c r="G36" s="24"/>
      <c r="H36" s="24"/>
      <c r="I36" s="24"/>
      <c r="J36" s="24"/>
      <c r="K36" s="24"/>
      <c r="L36" s="24"/>
      <c r="M36" s="24"/>
      <c r="N36" s="24"/>
      <c r="O36" s="24"/>
      <c r="P36" s="24"/>
      <c r="Q36" s="24"/>
      <c r="R36" s="55"/>
      <c r="S36" s="730"/>
      <c r="T36" s="730"/>
      <c r="U36" s="730"/>
      <c r="V36" s="730"/>
      <c r="W36" s="730"/>
      <c r="X36" s="731"/>
      <c r="Y36" s="27"/>
    </row>
    <row r="37" spans="1:28" ht="15.75" hidden="1" customHeight="1" thickTop="1" x14ac:dyDescent="0.5">
      <c r="G37" s="18">
        <v>600</v>
      </c>
      <c r="M37" s="116" t="b">
        <v>1</v>
      </c>
      <c r="N37" s="116" t="b">
        <v>0</v>
      </c>
      <c r="O37" s="116" t="b">
        <v>0</v>
      </c>
    </row>
    <row r="38" spans="1:28" ht="5.0999999999999996" customHeight="1" thickTop="1" x14ac:dyDescent="0.5">
      <c r="B38" s="4"/>
      <c r="C38" s="4"/>
      <c r="D38" s="4"/>
      <c r="E38" s="4"/>
      <c r="F38" s="4"/>
      <c r="G38" s="4"/>
    </row>
    <row r="39" spans="1:28" hidden="1" x14ac:dyDescent="0.5">
      <c r="Y39" s="1" t="str">
        <f>IF(F19="","",F19)</f>
        <v/>
      </c>
    </row>
    <row r="40" spans="1:28" hidden="1" x14ac:dyDescent="0.5">
      <c r="Y40" s="1" t="str">
        <f>IF(P19="","",P19)</f>
        <v/>
      </c>
    </row>
    <row r="41" spans="1:28" hidden="1" x14ac:dyDescent="0.5">
      <c r="Y41" s="1" t="str">
        <f>IF(F21="","",F21)</f>
        <v/>
      </c>
    </row>
    <row r="42" spans="1:28" hidden="1" x14ac:dyDescent="0.5">
      <c r="Y42" s="1" t="str">
        <f>IF(P21="","",P21)</f>
        <v/>
      </c>
    </row>
    <row r="43" spans="1:28" hidden="1" x14ac:dyDescent="0.5">
      <c r="Y43" s="1" t="str">
        <f>IF(F23="","",F23)</f>
        <v/>
      </c>
    </row>
    <row r="44" spans="1:28" hidden="1" x14ac:dyDescent="0.5">
      <c r="Y44" s="1" t="str">
        <f>IF(P23="","",P23)</f>
        <v/>
      </c>
    </row>
    <row r="45" spans="1:28" hidden="1" x14ac:dyDescent="0.5">
      <c r="Y45" s="1" t="str">
        <f>IF(F25="","",F25)</f>
        <v/>
      </c>
    </row>
    <row r="46" spans="1:28" hidden="1" x14ac:dyDescent="0.5">
      <c r="Y46" s="1" t="str">
        <f>IF(P25="","",P25)</f>
        <v/>
      </c>
    </row>
    <row r="47" spans="1:28" hidden="1" x14ac:dyDescent="0.5">
      <c r="Y47" s="1" t="str">
        <f>IF(F27="","",F27)</f>
        <v/>
      </c>
    </row>
    <row r="48" spans="1:28" hidden="1" x14ac:dyDescent="0.5">
      <c r="Y48" s="1" t="str">
        <f>IF(P27="","",P27)</f>
        <v/>
      </c>
    </row>
    <row r="49" spans="25:25" hidden="1" x14ac:dyDescent="0.5">
      <c r="Y49" s="1" t="str">
        <f>IF(F29="","",F29)</f>
        <v/>
      </c>
    </row>
    <row r="50" spans="25:25" hidden="1" x14ac:dyDescent="0.5">
      <c r="Y50" s="1" t="str">
        <f>IF(P29="","",P29)</f>
        <v/>
      </c>
    </row>
  </sheetData>
  <sheetProtection algorithmName="SHA-512" hashValue="GQx2pyHI2W/MQBs2n/qY6tFHV2EVnDV3L6GGtlod+KYBafOmMyZ0ffUZaoH9qMnA+PQZJ/mSZiV/MMIa+xlkvA==" saltValue="aFhH5REeQNIEevzXBGtgjA==" spinCount="100000" sheet="1" objects="1" scenarios="1" selectLockedCells="1" autoFilter="0"/>
  <mergeCells count="74">
    <mergeCell ref="A25:A27"/>
    <mergeCell ref="A29:A31"/>
    <mergeCell ref="B15:F15"/>
    <mergeCell ref="N7:P7"/>
    <mergeCell ref="N19:O19"/>
    <mergeCell ref="N21:O21"/>
    <mergeCell ref="C21:E21"/>
    <mergeCell ref="C19:E19"/>
    <mergeCell ref="C23:E23"/>
    <mergeCell ref="C25:E25"/>
    <mergeCell ref="C27:E27"/>
    <mergeCell ref="N25:O25"/>
    <mergeCell ref="F25:G25"/>
    <mergeCell ref="F23:G23"/>
    <mergeCell ref="N23:O23"/>
    <mergeCell ref="C29:E29"/>
    <mergeCell ref="C32:D35"/>
    <mergeCell ref="G33:K33"/>
    <mergeCell ref="M33:Q33"/>
    <mergeCell ref="G35:K35"/>
    <mergeCell ref="M35:Q35"/>
    <mergeCell ref="S31:X36"/>
    <mergeCell ref="H11:W15"/>
    <mergeCell ref="P21:Q21"/>
    <mergeCell ref="P23:Q23"/>
    <mergeCell ref="P25:Q25"/>
    <mergeCell ref="P29:Q29"/>
    <mergeCell ref="P19:Q19"/>
    <mergeCell ref="H19:M19"/>
    <mergeCell ref="H21:M21"/>
    <mergeCell ref="H23:M23"/>
    <mergeCell ref="H25:M25"/>
    <mergeCell ref="R23:W23"/>
    <mergeCell ref="R25:W25"/>
    <mergeCell ref="R29:W29"/>
    <mergeCell ref="R27:W27"/>
    <mergeCell ref="R21:W21"/>
    <mergeCell ref="F27:G27"/>
    <mergeCell ref="P27:Q27"/>
    <mergeCell ref="H27:M27"/>
    <mergeCell ref="G31:Q31"/>
    <mergeCell ref="N27:O27"/>
    <mergeCell ref="N29:O29"/>
    <mergeCell ref="H29:M29"/>
    <mergeCell ref="F29:G29"/>
    <mergeCell ref="R19:W19"/>
    <mergeCell ref="R17:W17"/>
    <mergeCell ref="F19:G19"/>
    <mergeCell ref="F17:G17"/>
    <mergeCell ref="F21:G21"/>
    <mergeCell ref="P17:Q17"/>
    <mergeCell ref="H17:M17"/>
    <mergeCell ref="B1:K3"/>
    <mergeCell ref="H9:M9"/>
    <mergeCell ref="D13:G13"/>
    <mergeCell ref="N5:Q5"/>
    <mergeCell ref="Q7:W7"/>
    <mergeCell ref="B12:C14"/>
    <mergeCell ref="M4:M6"/>
    <mergeCell ref="B5:G5"/>
    <mergeCell ref="B7:G7"/>
    <mergeCell ref="B9:G9"/>
    <mergeCell ref="B11:G11"/>
    <mergeCell ref="I5:K5"/>
    <mergeCell ref="G14:G16"/>
    <mergeCell ref="H7:M7"/>
    <mergeCell ref="R5:W5"/>
    <mergeCell ref="Q9:V9"/>
    <mergeCell ref="L2:M2"/>
    <mergeCell ref="V2:W2"/>
    <mergeCell ref="T2:U2"/>
    <mergeCell ref="R2:S2"/>
    <mergeCell ref="P2:Q2"/>
    <mergeCell ref="N2:O2"/>
  </mergeCells>
  <conditionalFormatting sqref="Y2">
    <cfRule type="expression" dxfId="194" priority="7">
      <formula>$Z$2="OK"</formula>
    </cfRule>
  </conditionalFormatting>
  <conditionalFormatting sqref="F21 F23 F25 F27 F29 P21 P23 P25 P27 P29">
    <cfRule type="expression" dxfId="193" priority="4">
      <formula>AND(F21="",H21&lt;&gt;"")</formula>
    </cfRule>
  </conditionalFormatting>
  <conditionalFormatting sqref="H21 H23 H25 H27 H29 R21 R23 R25 R27 R29">
    <cfRule type="expression" dxfId="192" priority="3">
      <formula>AND(F21&lt;&gt;"",H21="")</formula>
    </cfRule>
  </conditionalFormatting>
  <conditionalFormatting sqref="F21 F23 F25 F27 F29">
    <cfRule type="expression" dxfId="191" priority="2">
      <formula>AND(F21="",P21&lt;&gt;"")</formula>
    </cfRule>
  </conditionalFormatting>
  <conditionalFormatting sqref="P21 P23 P25 P27 P29">
    <cfRule type="expression" dxfId="190" priority="1">
      <formula>AND(P21="",H23&lt;&gt;"")</formula>
    </cfRule>
  </conditionalFormatting>
  <dataValidations xWindow="114" yWindow="657"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D00-000000000000}"/>
    <dataValidation type="whole" allowBlank="1" showInputMessage="1" showErrorMessage="1" sqref="H5" xr:uid="{00000000-0002-0000-0D00-000001000000}">
      <formula1>1</formula1>
      <formula2>1000</formula2>
    </dataValidation>
    <dataValidation allowBlank="1" showErrorMessage="1" promptTitle="Enunciado de la pregunta" prompt="Escribe el enunciado de la pregunta. Entre [[  ]] Debes escribir el número de la palabra correspondiente a ese hueco." sqref="H11" xr:uid="{00000000-0002-0000-0D00-000002000000}"/>
    <dataValidation allowBlank="1" showErrorMessage="1" promptTitle="Pista 1" prompt="Comentario que aparecerá si configuras MOODLE para que pueda dar pistas cuando se dejen más de un intento." sqref="G33 G35 M33 M35" xr:uid="{00000000-0002-0000-0D00-000003000000}"/>
    <dataValidation allowBlank="1" showErrorMessage="1" promptTitle="Descripción" prompt="Escirbe lo que quieras que aparezca en el NOMBRE de la pregunta. Éste se formará con el PREFIJO puesto en Datos Generales + el número de la pregunta + la Descripción." sqref="H9" xr:uid="{00000000-0002-0000-0D00-000004000000}"/>
    <dataValidation allowBlank="1" showErrorMessage="1" promptTitle="Palabra" prompt="Palabra perdida que se listará en el grupo asignado" sqref="H29 R23 H21 R19 R25 R27 H19 H23 R21 H25 H27 R29" xr:uid="{00000000-0002-0000-0D00-000005000000}"/>
    <dataValidation type="list" allowBlank="1" showInputMessage="1" showErrorMessage="1" error="[ 1 - 8 ]" prompt="[ 1 - 8 ]" sqref="F19:G19 F21:G21 P19:Q19 P21:Q21 P23:Q23 P25:Q25 P27:Q27 P29:Q29 F29:G29 F27:G27 F25:G25 F23:G23" xr:uid="{CFCAB3AC-E006-483C-8632-FCDB44BAC42A}">
      <formula1>"1,2,3,4,5,6,7,8"</formula1>
    </dataValidation>
  </dataValidations>
  <hyperlinks>
    <hyperlink ref="B1:K3" r:id="rId1" display="FastTest PlugIn - Palabra Perdida" xr:uid="{00000000-0004-0000-0D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8673" r:id="rId6" name="Contador 10">
              <controlPr defaultSize="0" autoPict="0" macro="[0]!Cambiar_N_I_Banco_Preguntas" altText="Para consultar los datos de cada pregunta.">
                <anchor moveWithCells="1" sizeWithCells="1">
                  <from>
                    <xdr:col>7</xdr:col>
                    <xdr:colOff>342900</xdr:colOff>
                    <xdr:row>3</xdr:row>
                    <xdr:rowOff>67733</xdr:rowOff>
                  </from>
                  <to>
                    <xdr:col>8</xdr:col>
                    <xdr:colOff>25400</xdr:colOff>
                    <xdr:row>5</xdr:row>
                    <xdr:rowOff>8467</xdr:rowOff>
                  </to>
                </anchor>
              </controlPr>
            </control>
          </mc:Choice>
        </mc:AlternateContent>
        <mc:AlternateContent xmlns:mc="http://schemas.openxmlformats.org/markup-compatibility/2006">
          <mc:Choice Requires="x14">
            <control shapeId="28674" r:id="rId7" name="Contador 100">
              <controlPr defaultSize="0" autoPict="0" macro="[0]!Cambiar_N_I_Banco_Preguntas" altText="Para consultar los datos de cada pregunta.">
                <anchor moveWithCells="1" sizeWithCells="1">
                  <from>
                    <xdr:col>8</xdr:col>
                    <xdr:colOff>25400</xdr:colOff>
                    <xdr:row>3</xdr:row>
                    <xdr:rowOff>67733</xdr:rowOff>
                  </from>
                  <to>
                    <xdr:col>8</xdr:col>
                    <xdr:colOff>114300</xdr:colOff>
                    <xdr:row>5</xdr:row>
                    <xdr:rowOff>8467</xdr:rowOff>
                  </to>
                </anchor>
              </controlPr>
            </control>
          </mc:Choice>
        </mc:AlternateContent>
        <mc:AlternateContent xmlns:mc="http://schemas.openxmlformats.org/markup-compatibility/2006">
          <mc:Choice Requires="x14">
            <control shapeId="28675" r:id="rId8" name="Contador 1">
              <controlPr defaultSize="0" autoPict="0" macro="[0]!Ver_Datos_Preguntas" altText="Para consultar los datos de cada pregunta.">
                <anchor moveWithCells="1" sizeWithCells="1">
                  <from>
                    <xdr:col>11</xdr:col>
                    <xdr:colOff>393700</xdr:colOff>
                    <xdr:row>4</xdr:row>
                    <xdr:rowOff>0</xdr:rowOff>
                  </from>
                  <to>
                    <xdr:col>12</xdr:col>
                    <xdr:colOff>76200</xdr:colOff>
                    <xdr:row>5</xdr:row>
                    <xdr:rowOff>21167</xdr:rowOff>
                  </to>
                </anchor>
              </controlPr>
            </control>
          </mc:Choice>
        </mc:AlternateContent>
        <mc:AlternateContent xmlns:mc="http://schemas.openxmlformats.org/markup-compatibility/2006">
          <mc:Choice Requires="x14">
            <control shapeId="28676" r:id="rId9" name="Box PREGUNTAS">
              <controlPr defaultSize="0" autoFill="0" autoLine="0" autoPict="0">
                <anchor moveWithCells="1">
                  <from>
                    <xdr:col>12</xdr:col>
                    <xdr:colOff>76200</xdr:colOff>
                    <xdr:row>4</xdr:row>
                    <xdr:rowOff>0</xdr:rowOff>
                  </from>
                  <to>
                    <xdr:col>12</xdr:col>
                    <xdr:colOff>325967</xdr:colOff>
                    <xdr:row>4</xdr:row>
                    <xdr:rowOff>245533</xdr:rowOff>
                  </to>
                </anchor>
              </controlPr>
            </control>
          </mc:Choice>
        </mc:AlternateContent>
        <mc:AlternateContent xmlns:mc="http://schemas.openxmlformats.org/markup-compatibility/2006">
          <mc:Choice Requires="x14">
            <control shapeId="28729" r:id="rId10" name="Check Box 57">
              <controlPr defaultSize="0" autoFill="0" autoLine="0" autoPict="0">
                <anchor moveWithCells="1">
                  <from>
                    <xdr:col>22</xdr:col>
                    <xdr:colOff>84667</xdr:colOff>
                    <xdr:row>8</xdr:row>
                    <xdr:rowOff>29633</xdr:rowOff>
                  </from>
                  <to>
                    <xdr:col>22</xdr:col>
                    <xdr:colOff>325967</xdr:colOff>
                    <xdr:row>8</xdr:row>
                    <xdr:rowOff>220133</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_26">
    <tabColor rgb="FFE87B00"/>
    <pageSetUpPr autoPageBreaks="0" fitToPage="1"/>
  </sheetPr>
  <dimension ref="A1:AK7"/>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35" x14ac:dyDescent="0.5"/>
  <cols>
    <col min="1" max="1" width="9.64453125" customWidth="1"/>
    <col min="2" max="2" width="4.87890625" customWidth="1"/>
    <col min="3" max="3" width="3.64453125" hidden="1" customWidth="1"/>
    <col min="4" max="5" width="3.64453125" style="2" hidden="1" customWidth="1"/>
    <col min="6" max="6" width="10.52734375" style="2" customWidth="1"/>
    <col min="7" max="7" width="62.1171875" customWidth="1"/>
    <col min="8" max="8" width="11.64453125" customWidth="1"/>
    <col min="9" max="9" width="15.64453125" customWidth="1"/>
    <col min="10" max="10" width="11.87890625" customWidth="1"/>
    <col min="11" max="11" width="15.64453125" customWidth="1"/>
    <col min="12" max="12" width="11.87890625" customWidth="1"/>
    <col min="13" max="13" width="15.64453125" customWidth="1"/>
    <col min="14" max="14" width="11.87890625" customWidth="1"/>
    <col min="15" max="15" width="15.64453125" customWidth="1"/>
    <col min="16" max="16" width="11.87890625" customWidth="1"/>
    <col min="17" max="17" width="15.64453125" customWidth="1"/>
    <col min="18" max="18" width="11.87890625" customWidth="1"/>
    <col min="19" max="19" width="15.64453125" customWidth="1"/>
    <col min="20" max="20" width="11.87890625" customWidth="1"/>
    <col min="21" max="21" width="15.64453125" customWidth="1"/>
    <col min="22" max="22" width="11.87890625" customWidth="1"/>
    <col min="23" max="23" width="15.64453125" customWidth="1"/>
    <col min="24" max="24" width="11.87890625" customWidth="1"/>
    <col min="25" max="25" width="15.64453125" customWidth="1"/>
    <col min="26" max="26" width="11.87890625" customWidth="1"/>
    <col min="27" max="27" width="15.64453125" customWidth="1"/>
    <col min="28" max="28" width="11.87890625" customWidth="1"/>
    <col min="29" max="29" width="15.64453125" customWidth="1"/>
    <col min="30" max="30" width="11.87890625" customWidth="1"/>
    <col min="31" max="31" width="15.64453125" customWidth="1"/>
    <col min="32" max="36" width="11.41015625" customWidth="1"/>
    <col min="37" max="37" width="0" hidden="1" customWidth="1"/>
    <col min="38" max="16384" width="11.41015625" hidden="1"/>
  </cols>
  <sheetData>
    <row r="1" spans="1:37" ht="39.950000000000003" customHeight="1" x14ac:dyDescent="0.5">
      <c r="A1" s="121" t="s">
        <v>4314</v>
      </c>
      <c r="B1" s="67"/>
      <c r="C1" s="68"/>
      <c r="D1" s="120"/>
      <c r="E1" s="120"/>
      <c r="F1" s="122" t="s">
        <v>4193</v>
      </c>
      <c r="G1" s="229" t="s">
        <v>4194</v>
      </c>
      <c r="H1" s="124">
        <f>COUNTA(Tabla_PP[Enunciado])</f>
        <v>0</v>
      </c>
      <c r="I1" s="123" t="s">
        <v>339</v>
      </c>
    </row>
    <row r="2" spans="1:37" ht="50.1" customHeight="1" thickBot="1" x14ac:dyDescent="0.55000000000000004">
      <c r="A2" s="140" t="s">
        <v>22</v>
      </c>
      <c r="B2" s="138" t="s">
        <v>4232</v>
      </c>
      <c r="C2" s="136"/>
      <c r="D2" s="137"/>
      <c r="E2" s="137"/>
      <c r="F2" s="145" t="s">
        <v>4195</v>
      </c>
      <c r="G2" s="143" t="s">
        <v>4231</v>
      </c>
      <c r="H2" s="152" t="s">
        <v>4233</v>
      </c>
      <c r="I2" s="152" t="s">
        <v>1239</v>
      </c>
      <c r="J2" s="154" t="s">
        <v>4234</v>
      </c>
      <c r="K2" s="154" t="s">
        <v>1241</v>
      </c>
      <c r="L2" s="152" t="s">
        <v>4235</v>
      </c>
      <c r="M2" s="152" t="s">
        <v>1243</v>
      </c>
      <c r="N2" s="154" t="s">
        <v>4236</v>
      </c>
      <c r="O2" s="154" t="s">
        <v>1245</v>
      </c>
      <c r="P2" s="152" t="s">
        <v>4237</v>
      </c>
      <c r="Q2" s="152" t="s">
        <v>1247</v>
      </c>
      <c r="R2" s="154" t="s">
        <v>4238</v>
      </c>
      <c r="S2" s="154" t="s">
        <v>1249</v>
      </c>
      <c r="T2" s="152" t="s">
        <v>4239</v>
      </c>
      <c r="U2" s="152" t="s">
        <v>1251</v>
      </c>
      <c r="V2" s="154" t="s">
        <v>4240</v>
      </c>
      <c r="W2" s="154" t="s">
        <v>1253</v>
      </c>
      <c r="X2" s="152" t="s">
        <v>4241</v>
      </c>
      <c r="Y2" s="152" t="s">
        <v>1255</v>
      </c>
      <c r="Z2" s="154" t="s">
        <v>4242</v>
      </c>
      <c r="AA2" s="154" t="s">
        <v>1257</v>
      </c>
      <c r="AB2" s="152" t="s">
        <v>4243</v>
      </c>
      <c r="AC2" s="152" t="s">
        <v>1259</v>
      </c>
      <c r="AD2" s="154" t="s">
        <v>4244</v>
      </c>
      <c r="AE2" s="154" t="s">
        <v>1261</v>
      </c>
      <c r="AF2" s="146" t="s">
        <v>1111</v>
      </c>
      <c r="AG2" s="147" t="s">
        <v>1112</v>
      </c>
      <c r="AH2" s="559" t="s">
        <v>1113</v>
      </c>
      <c r="AI2" s="149" t="s">
        <v>1114</v>
      </c>
      <c r="AJ2" s="150" t="s">
        <v>924</v>
      </c>
    </row>
    <row r="3" spans="1:37" s="192" customFormat="1" ht="12" hidden="1" thickTop="1" x14ac:dyDescent="0.5">
      <c r="A3" s="376"/>
      <c r="B3" s="376"/>
      <c r="C3" s="376"/>
      <c r="D3" s="376"/>
      <c r="E3" s="376"/>
      <c r="F3" s="376"/>
      <c r="G3" s="376"/>
      <c r="H3" s="376"/>
      <c r="I3" s="376"/>
      <c r="J3" s="376"/>
      <c r="K3" s="376"/>
      <c r="L3" s="376"/>
      <c r="M3" s="376"/>
      <c r="N3" s="376"/>
      <c r="O3" s="376"/>
      <c r="P3" s="376"/>
      <c r="Q3" s="376"/>
      <c r="R3" s="376"/>
      <c r="S3" s="376"/>
      <c r="T3" s="376"/>
      <c r="U3" s="376"/>
      <c r="V3" s="376"/>
      <c r="W3" s="376"/>
      <c r="X3" s="376"/>
      <c r="Y3" s="376"/>
      <c r="Z3" s="376"/>
      <c r="AA3" s="376"/>
      <c r="AB3" s="376"/>
      <c r="AC3" s="376"/>
      <c r="AD3" s="376"/>
      <c r="AE3" s="376"/>
      <c r="AF3" s="376"/>
      <c r="AG3" s="376"/>
      <c r="AH3" s="376"/>
      <c r="AI3" s="376"/>
      <c r="AJ3" s="376"/>
      <c r="AK3" s="192" t="str">
        <f ca="1">IFERROR(IF(INDIRECT("A" &amp; CHAR(COLUMN()+38)&amp;PREGUNTA_ACTUAL-(N_I_PP)+N_I_Tabla)="","",INDIRECT("A" &amp; CHAR(COLUMN()+38)&amp;PREGUNTA_ACTUAL-(N_I_PP)+N_I_Tabla)),"")</f>
        <v/>
      </c>
    </row>
    <row r="4" spans="1:37" s="192" customFormat="1" ht="12" hidden="1" thickTop="1" x14ac:dyDescent="0.5">
      <c r="A4" s="29">
        <v>601</v>
      </c>
      <c r="B4" s="191">
        <f>N_I_Tabla</f>
        <v>6</v>
      </c>
      <c r="C4" s="187"/>
      <c r="D4" s="189"/>
      <c r="E4" s="33"/>
      <c r="F4" s="34"/>
      <c r="G4" s="185"/>
      <c r="H4" s="35"/>
      <c r="I4" s="45"/>
      <c r="J4" s="36"/>
      <c r="K4" s="46"/>
      <c r="L4" s="35"/>
      <c r="M4" s="45"/>
      <c r="N4" s="36"/>
      <c r="O4" s="46"/>
      <c r="P4" s="35"/>
      <c r="Q4" s="45"/>
      <c r="R4" s="36"/>
      <c r="S4" s="46"/>
      <c r="T4" s="35"/>
      <c r="U4" s="45"/>
      <c r="V4" s="36"/>
      <c r="W4" s="46"/>
      <c r="X4" s="35"/>
      <c r="Y4" s="45"/>
      <c r="Z4" s="36"/>
      <c r="AA4" s="46"/>
      <c r="AB4" s="35"/>
      <c r="AC4" s="45"/>
      <c r="AD4" s="36"/>
      <c r="AE4" s="46"/>
      <c r="AF4" s="41"/>
      <c r="AG4" s="42"/>
      <c r="AH4" s="43"/>
      <c r="AI4" s="44"/>
      <c r="AJ4" s="37"/>
    </row>
    <row r="5" spans="1:37" s="17" customFormat="1" ht="9.9499999999999993" customHeight="1" thickTop="1" thickBot="1" x14ac:dyDescent="0.55000000000000004">
      <c r="A5" s="314" t="s">
        <v>1162</v>
      </c>
      <c r="B5" s="320" t="s">
        <v>1213</v>
      </c>
      <c r="C5" s="313" t="s">
        <v>1270</v>
      </c>
      <c r="D5" s="313" t="s">
        <v>1271</v>
      </c>
      <c r="E5" s="313" t="s">
        <v>1272</v>
      </c>
      <c r="F5" s="314" t="s">
        <v>1268</v>
      </c>
      <c r="G5" s="315" t="s">
        <v>21</v>
      </c>
      <c r="H5" s="324" t="s">
        <v>1238</v>
      </c>
      <c r="I5" s="325" t="s">
        <v>1239</v>
      </c>
      <c r="J5" s="324" t="s">
        <v>1240</v>
      </c>
      <c r="K5" s="325" t="s">
        <v>1241</v>
      </c>
      <c r="L5" s="324" t="s">
        <v>1242</v>
      </c>
      <c r="M5" s="325" t="s">
        <v>1243</v>
      </c>
      <c r="N5" s="324" t="s">
        <v>1244</v>
      </c>
      <c r="O5" s="325" t="s">
        <v>1245</v>
      </c>
      <c r="P5" s="324" t="s">
        <v>1246</v>
      </c>
      <c r="Q5" s="325" t="s">
        <v>1247</v>
      </c>
      <c r="R5" s="324" t="s">
        <v>1248</v>
      </c>
      <c r="S5" s="325" t="s">
        <v>1249</v>
      </c>
      <c r="T5" s="324" t="s">
        <v>1250</v>
      </c>
      <c r="U5" s="325" t="s">
        <v>1251</v>
      </c>
      <c r="V5" s="324" t="s">
        <v>1252</v>
      </c>
      <c r="W5" s="325" t="s">
        <v>1253</v>
      </c>
      <c r="X5" s="324" t="s">
        <v>1254</v>
      </c>
      <c r="Y5" s="325" t="s">
        <v>1255</v>
      </c>
      <c r="Z5" s="324" t="s">
        <v>1256</v>
      </c>
      <c r="AA5" s="325" t="s">
        <v>1257</v>
      </c>
      <c r="AB5" s="324" t="s">
        <v>1258</v>
      </c>
      <c r="AC5" s="325" t="s">
        <v>1259</v>
      </c>
      <c r="AD5" s="324" t="s">
        <v>1260</v>
      </c>
      <c r="AE5" s="325" t="s">
        <v>1261</v>
      </c>
      <c r="AF5" s="314" t="s">
        <v>1111</v>
      </c>
      <c r="AG5" s="314" t="s">
        <v>1112</v>
      </c>
      <c r="AH5" s="314" t="s">
        <v>1113</v>
      </c>
      <c r="AI5" s="314" t="s">
        <v>1114</v>
      </c>
      <c r="AJ5" s="314" t="s">
        <v>924</v>
      </c>
    </row>
    <row r="6" spans="1:37" ht="15" thickTop="1" thickBot="1" x14ac:dyDescent="0.55000000000000004">
      <c r="A6" s="384" t="str">
        <f>IFERROR(IF(Tabla_PP[[#This Row],[Enunciado]]="","",PREF_PREGUNTA&amp;IF(PREF_PREGUNTA="",""," - ")&amp;
IF(n_preg_ON_PP=TRUE,IF((N_I_PP+ROW()-N_I_Tabla)&gt;99,
IF((N_I_PP+ROW()-N_I_Tabla)&lt;100,"0",""),"")&amp;
IF((N_I_PP+ROW()-N_I_Tabla)&lt;10,"0","")&amp;(N_I_PP+ROW()-N_I_Tabla),""))&amp;
IF(Tabla_PP[[#This Row],[Descripcion]]&lt;&gt;""," "&amp;Tabla_PP[[#This Row],[Descripcion]],""),"")</f>
        <v/>
      </c>
      <c r="B6" s="569" t="str">
        <f>IFERROR(IF(COUNTA(Tabla_PP[[#This Row],[Palabra  01]:[Palabra  12]])=0,"",COUNTA(Tabla_PP[[#This Row],[Palabra  01]:[Palabra  12]]))/2,"")</f>
        <v/>
      </c>
      <c r="C6" s="570"/>
      <c r="D6" s="568"/>
      <c r="E6" s="568"/>
      <c r="F6" s="566"/>
      <c r="G6" s="593"/>
      <c r="H6" s="567"/>
      <c r="I6" s="567"/>
      <c r="J6" s="571"/>
      <c r="K6" s="571"/>
      <c r="L6" s="567"/>
      <c r="M6" s="567"/>
      <c r="N6" s="571"/>
      <c r="O6" s="571"/>
      <c r="P6" s="567"/>
      <c r="Q6" s="567"/>
      <c r="R6" s="571"/>
      <c r="S6" s="571"/>
      <c r="T6" s="567"/>
      <c r="U6" s="567"/>
      <c r="V6" s="571"/>
      <c r="W6" s="571"/>
      <c r="X6" s="567"/>
      <c r="Y6" s="567"/>
      <c r="Z6" s="571"/>
      <c r="AA6" s="571"/>
      <c r="AB6" s="567"/>
      <c r="AC6" s="567"/>
      <c r="AD6" s="571"/>
      <c r="AE6" s="571"/>
      <c r="AF6" s="572"/>
      <c r="AG6" s="573"/>
      <c r="AH6" s="574"/>
      <c r="AI6" s="575"/>
      <c r="AJ6" s="576"/>
    </row>
    <row r="7" spans="1:37" ht="14.7" thickTop="1" x14ac:dyDescent="0.5"/>
  </sheetData>
  <sheetProtection algorithmName="SHA-512" hashValue="eXOc3tyHnBD5pj0HM9qBHdKKwU+Q9imZkMw1VHDefFuGxYyDuBMU+Ovx/pzkopyviTQAlKuMMoz9ucCb1eE3wg==" saltValue="IFVIqPA9b432DN7QgwDalA==" spinCount="100000" sheet="1" objects="1" scenarios="1" selectLockedCells="1" autoFilter="0"/>
  <conditionalFormatting sqref="E4:AE4 C2:AE2 C6:AE6">
    <cfRule type="cellIs" dxfId="189" priority="715" stopIfTrue="1" operator="equal">
      <formula>""</formula>
    </cfRule>
    <cfRule type="cellIs" dxfId="188" priority="716" operator="equal">
      <formula>0</formula>
    </cfRule>
  </conditionalFormatting>
  <conditionalFormatting sqref="AF4:AI4 AF2:AJ2 AF6:AJ6">
    <cfRule type="cellIs" dxfId="187" priority="333" operator="equal">
      <formula>""</formula>
    </cfRule>
    <cfRule type="cellIs" dxfId="186" priority="334" operator="equal">
      <formula>0</formula>
    </cfRule>
  </conditionalFormatting>
  <conditionalFormatting sqref="AJ4">
    <cfRule type="cellIs" dxfId="185" priority="149" operator="equal">
      <formula>""</formula>
    </cfRule>
    <cfRule type="cellIs" dxfId="184" priority="150" operator="equal">
      <formula>0</formula>
    </cfRule>
  </conditionalFormatting>
  <conditionalFormatting sqref="C5:AE5">
    <cfRule type="cellIs" dxfId="183" priority="4" stopIfTrue="1" operator="equal">
      <formula>""</formula>
    </cfRule>
    <cfRule type="cellIs" dxfId="182" priority="5" operator="equal">
      <formula>0</formula>
    </cfRule>
  </conditionalFormatting>
  <conditionalFormatting sqref="AF5:AJ5">
    <cfRule type="cellIs" dxfId="181" priority="2" operator="equal">
      <formula>""</formula>
    </cfRule>
    <cfRule type="cellIs" dxfId="180" priority="3" operator="equal">
      <formula>0</formula>
    </cfRule>
  </conditionalFormatting>
  <conditionalFormatting sqref="G6">
    <cfRule type="duplicateValues" dxfId="179" priority="18584"/>
  </conditionalFormatting>
  <dataValidations disablePrompts="1" count="1">
    <dataValidation type="whole" allowBlank="1" showInputMessage="1" showErrorMessage="1" errorTitle="Error" error="Debes introducir un número válido. _x000a_Rellena primero las respuestas._x000a__x000a_Pulsa ESC para continuar." sqref="C6" xr:uid="{00000000-0002-0000-0E00-000000000000}">
      <formula1>1</formula1>
      <formula2>IF(C_SIMPLE="true",1,MIN(5,COUNTA(H6:M6)))</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_17">
    <tabColor rgb="FF005877"/>
    <pageSetUpPr fitToPage="1"/>
  </sheetPr>
  <dimension ref="A1:FF54"/>
  <sheetViews>
    <sheetView showGridLines="0" showRowColHeaders="0" zoomScale="130" zoomScaleNormal="130" workbookViewId="0">
      <pane xSplit="28" ySplit="53" topLeftCell="AC54" activePane="bottomRight" state="frozen"/>
      <selection activeCell="K7" sqref="K7:O7"/>
      <selection pane="topRight" activeCell="K7" sqref="K7:O7"/>
      <selection pane="bottomLeft" activeCell="K7" sqref="K7:O7"/>
      <selection pane="bottomRight" activeCell="H9" sqref="H9:M9"/>
    </sheetView>
  </sheetViews>
  <sheetFormatPr baseColWidth="10" defaultColWidth="0" defaultRowHeight="14.35" zeroHeight="1" x14ac:dyDescent="0.5"/>
  <cols>
    <col min="1" max="1" width="2.64453125" customWidth="1"/>
    <col min="2" max="2" width="2.23437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1.64453125" customWidth="1"/>
    <col min="30" max="46" width="10.64453125" hidden="1" customWidth="1"/>
    <col min="47" max="162" width="3.64453125" hidden="1" customWidth="1"/>
    <col min="163" max="16384" width="11.41015625" hidden="1"/>
  </cols>
  <sheetData>
    <row r="1" spans="1:29" ht="1.2" customHeight="1" thickTop="1" x14ac:dyDescent="0.5">
      <c r="A1" t="s">
        <v>3847</v>
      </c>
      <c r="B1" s="717" t="s">
        <v>4191</v>
      </c>
      <c r="C1" s="718"/>
      <c r="D1" s="718"/>
      <c r="E1" s="718"/>
      <c r="F1" s="718"/>
      <c r="G1" s="718"/>
      <c r="H1" s="718"/>
      <c r="I1" s="718"/>
      <c r="J1" s="718"/>
      <c r="K1" s="718"/>
      <c r="L1" s="52"/>
      <c r="M1" s="52"/>
      <c r="N1" s="52"/>
      <c r="O1" s="52"/>
      <c r="P1" s="52"/>
      <c r="Q1" s="52"/>
      <c r="R1" s="52"/>
      <c r="S1" s="52"/>
      <c r="T1" s="52"/>
      <c r="U1" s="52"/>
      <c r="V1" s="52"/>
      <c r="W1" s="52"/>
      <c r="X1" s="53"/>
      <c r="AA1" s="1">
        <v>0</v>
      </c>
      <c r="AB1" s="1">
        <v>0</v>
      </c>
      <c r="AC1">
        <v>29</v>
      </c>
    </row>
    <row r="2" spans="1:29" ht="30" customHeight="1" x14ac:dyDescent="0.5">
      <c r="A2" s="457" t="s">
        <v>319</v>
      </c>
      <c r="B2" s="719"/>
      <c r="C2" s="720"/>
      <c r="D2" s="720"/>
      <c r="E2" s="720"/>
      <c r="F2" s="720"/>
      <c r="G2" s="720"/>
      <c r="H2" s="720"/>
      <c r="I2" s="720"/>
      <c r="J2" s="720"/>
      <c r="K2" s="720"/>
      <c r="L2" s="711" t="s">
        <v>320</v>
      </c>
      <c r="M2" s="776"/>
      <c r="N2" s="752" t="s">
        <v>321</v>
      </c>
      <c r="O2" s="753"/>
      <c r="P2" s="754" t="s">
        <v>322</v>
      </c>
      <c r="Q2" s="753"/>
      <c r="R2" s="754" t="s">
        <v>323</v>
      </c>
      <c r="S2" s="753"/>
      <c r="T2" s="754" t="s">
        <v>324</v>
      </c>
      <c r="U2" s="753"/>
      <c r="V2" s="754" t="s">
        <v>3302</v>
      </c>
      <c r="W2" s="755"/>
      <c r="X2" s="69" t="s">
        <v>44</v>
      </c>
      <c r="Y2" s="118" t="s">
        <v>916</v>
      </c>
      <c r="Z2" s="430" t="s">
        <v>3847</v>
      </c>
      <c r="AB2" s="344">
        <v>28</v>
      </c>
    </row>
    <row r="3" spans="1:29" ht="1.2" customHeight="1" x14ac:dyDescent="0.5">
      <c r="A3" s="224"/>
      <c r="B3" s="719"/>
      <c r="C3" s="720"/>
      <c r="D3" s="720"/>
      <c r="E3" s="720"/>
      <c r="F3" s="720"/>
      <c r="G3" s="720"/>
      <c r="H3" s="720"/>
      <c r="I3" s="720"/>
      <c r="J3" s="720"/>
      <c r="K3" s="720"/>
      <c r="L3" s="56"/>
      <c r="M3" s="57"/>
      <c r="N3" s="58"/>
      <c r="O3" s="59"/>
      <c r="P3" s="58"/>
      <c r="Q3" s="59"/>
      <c r="R3" s="58"/>
      <c r="S3" s="59"/>
      <c r="T3" s="58"/>
      <c r="U3" s="59"/>
      <c r="V3" s="58"/>
      <c r="W3" s="59"/>
      <c r="X3" s="60"/>
      <c r="AB3" s="65" t="s">
        <v>1626</v>
      </c>
    </row>
    <row r="4" spans="1:29" ht="6" customHeight="1" x14ac:dyDescent="0.5">
      <c r="A4" s="224"/>
      <c r="B4" s="25"/>
      <c r="C4" s="458"/>
      <c r="D4" s="458"/>
      <c r="E4" s="458"/>
      <c r="F4" s="458"/>
      <c r="G4" s="458"/>
      <c r="H4" s="459"/>
      <c r="I4" s="460"/>
      <c r="J4" s="460"/>
      <c r="K4" s="460"/>
      <c r="L4" s="460"/>
      <c r="M4" s="774"/>
      <c r="N4" s="460"/>
      <c r="O4" s="460"/>
      <c r="P4" s="460"/>
      <c r="Q4" s="460"/>
      <c r="R4" s="460"/>
      <c r="S4" s="460"/>
      <c r="T4" s="459"/>
      <c r="U4" s="459"/>
      <c r="V4" s="459"/>
      <c r="W4" s="459"/>
      <c r="X4" s="26"/>
      <c r="Y4" s="62"/>
      <c r="AB4" s="65" t="s">
        <v>1627</v>
      </c>
    </row>
    <row r="5" spans="1:29" ht="19.95" customHeight="1" x14ac:dyDescent="0.5">
      <c r="A5" s="435" t="s">
        <v>35</v>
      </c>
      <c r="B5" s="695" t="s">
        <v>182</v>
      </c>
      <c r="C5" s="696"/>
      <c r="D5" s="696"/>
      <c r="E5" s="696"/>
      <c r="F5" s="696"/>
      <c r="G5" s="696"/>
      <c r="H5" s="461">
        <v>701</v>
      </c>
      <c r="I5" s="647" t="s">
        <v>384</v>
      </c>
      <c r="J5" s="647"/>
      <c r="K5" s="647"/>
      <c r="L5" s="462">
        <v>701</v>
      </c>
      <c r="M5" s="775"/>
      <c r="N5" s="704" t="s">
        <v>3996</v>
      </c>
      <c r="O5" s="680"/>
      <c r="P5" s="680"/>
      <c r="Q5" s="705"/>
      <c r="R5" s="704" t="s">
        <v>3989</v>
      </c>
      <c r="S5" s="680"/>
      <c r="T5" s="680"/>
      <c r="U5" s="680"/>
      <c r="V5" s="680"/>
      <c r="W5" s="680"/>
      <c r="X5" s="23"/>
      <c r="Y5" s="337"/>
      <c r="Z5" s="339">
        <v>1</v>
      </c>
      <c r="AA5" s="338"/>
      <c r="AB5" s="430">
        <v>17</v>
      </c>
    </row>
    <row r="6" spans="1:29" ht="6" customHeight="1" thickBot="1" x14ac:dyDescent="0.55000000000000004">
      <c r="A6" s="111"/>
      <c r="B6" s="20"/>
      <c r="C6" s="463"/>
      <c r="D6" s="463"/>
      <c r="E6" s="463"/>
      <c r="F6" s="463"/>
      <c r="G6" s="463"/>
      <c r="H6" s="464"/>
      <c r="I6" s="465"/>
      <c r="J6" s="465"/>
      <c r="K6" s="465"/>
      <c r="L6" s="465"/>
      <c r="M6" s="775"/>
      <c r="N6" s="465"/>
      <c r="O6" s="464"/>
      <c r="P6" s="472"/>
      <c r="Q6" s="485"/>
      <c r="R6" s="465"/>
      <c r="S6" s="19"/>
      <c r="T6" s="19"/>
      <c r="U6" s="19"/>
      <c r="V6" s="464"/>
      <c r="W6" s="464"/>
      <c r="X6" s="21"/>
      <c r="Y6" s="63"/>
      <c r="AB6" s="65"/>
    </row>
    <row r="7" spans="1:29" ht="19.95" customHeight="1" thickTop="1" thickBot="1" x14ac:dyDescent="0.55000000000000004">
      <c r="A7" s="436" t="s">
        <v>33</v>
      </c>
      <c r="B7" s="695" t="s">
        <v>22</v>
      </c>
      <c r="C7" s="696"/>
      <c r="D7" s="696"/>
      <c r="E7" s="696"/>
      <c r="F7" s="696"/>
      <c r="G7" s="696"/>
      <c r="H7" s="716"/>
      <c r="I7" s="716"/>
      <c r="J7" s="716"/>
      <c r="K7" s="716"/>
      <c r="L7" s="716"/>
      <c r="M7" s="716"/>
      <c r="N7" s="647" t="s">
        <v>924</v>
      </c>
      <c r="O7" s="697"/>
      <c r="P7" s="697"/>
      <c r="Q7" s="712"/>
      <c r="R7" s="713"/>
      <c r="S7" s="713"/>
      <c r="T7" s="713"/>
      <c r="U7" s="713"/>
      <c r="V7" s="713"/>
      <c r="W7" s="714"/>
      <c r="X7" s="23"/>
      <c r="Y7" s="337"/>
      <c r="Z7" s="339">
        <v>2</v>
      </c>
      <c r="AA7" s="338"/>
      <c r="AB7" s="430">
        <v>18</v>
      </c>
    </row>
    <row r="8" spans="1:29" ht="6" customHeight="1" thickTop="1" x14ac:dyDescent="0.5">
      <c r="A8" s="111"/>
      <c r="B8" s="20"/>
      <c r="C8" s="463"/>
      <c r="D8" s="463"/>
      <c r="E8" s="463"/>
      <c r="F8" s="463"/>
      <c r="G8" s="465"/>
      <c r="H8" s="465"/>
      <c r="I8" s="464"/>
      <c r="J8" s="464"/>
      <c r="K8" s="464"/>
      <c r="L8" s="464"/>
      <c r="M8" s="465"/>
      <c r="N8" s="465"/>
      <c r="O8" s="19"/>
      <c r="P8" s="472"/>
      <c r="Q8" s="465"/>
      <c r="R8" s="19"/>
      <c r="S8" s="19"/>
      <c r="T8" s="19"/>
      <c r="U8" s="19"/>
      <c r="V8" s="777"/>
      <c r="W8" s="777"/>
      <c r="X8" s="21"/>
      <c r="Y8" s="27"/>
      <c r="AB8" s="65"/>
    </row>
    <row r="9" spans="1:29" ht="19.95" customHeight="1" x14ac:dyDescent="0.5">
      <c r="A9" s="435" t="s">
        <v>34</v>
      </c>
      <c r="B9" s="648" t="s">
        <v>175</v>
      </c>
      <c r="C9" s="647"/>
      <c r="D9" s="647"/>
      <c r="E9" s="647"/>
      <c r="F9" s="647"/>
      <c r="G9" s="647"/>
      <c r="H9" s="715"/>
      <c r="I9" s="715"/>
      <c r="J9" s="715"/>
      <c r="K9" s="715"/>
      <c r="L9" s="715"/>
      <c r="M9" s="715"/>
      <c r="N9" s="19"/>
      <c r="O9" s="474"/>
      <c r="P9" s="472"/>
      <c r="Q9" s="472"/>
      <c r="R9" s="19"/>
      <c r="S9" s="19"/>
      <c r="T9" s="19"/>
      <c r="U9" s="19"/>
      <c r="V9" s="790"/>
      <c r="W9" s="790"/>
      <c r="X9" s="23"/>
      <c r="Y9" s="337"/>
      <c r="Z9" s="339">
        <v>3</v>
      </c>
      <c r="AA9" s="338"/>
      <c r="AB9" s="430">
        <v>19</v>
      </c>
    </row>
    <row r="10" spans="1:29" ht="6" customHeight="1" thickBot="1" x14ac:dyDescent="0.55000000000000004">
      <c r="A10" s="111"/>
      <c r="B10" s="20"/>
      <c r="C10" s="463"/>
      <c r="D10" s="463"/>
      <c r="E10" s="463"/>
      <c r="F10" s="463"/>
      <c r="G10" s="464"/>
      <c r="H10" s="459"/>
      <c r="I10" s="465"/>
      <c r="J10" s="465"/>
      <c r="K10" s="465"/>
      <c r="L10" s="465"/>
      <c r="M10" s="465"/>
      <c r="N10" s="465"/>
      <c r="O10" s="465"/>
      <c r="P10" s="465"/>
      <c r="Q10" s="465"/>
      <c r="R10" s="465"/>
      <c r="S10" s="465"/>
      <c r="T10" s="464"/>
      <c r="U10" s="464"/>
      <c r="V10" s="464"/>
      <c r="W10" s="464"/>
      <c r="X10" s="21"/>
      <c r="Y10" s="27"/>
      <c r="AB10" s="65"/>
    </row>
    <row r="11" spans="1:29" ht="19.95" customHeight="1" thickTop="1" x14ac:dyDescent="0.5">
      <c r="A11" s="589" t="s">
        <v>69</v>
      </c>
      <c r="B11" s="648" t="s">
        <v>161</v>
      </c>
      <c r="C11" s="647"/>
      <c r="D11" s="647"/>
      <c r="E11" s="647"/>
      <c r="F11" s="647"/>
      <c r="G11" s="679"/>
      <c r="H11" s="732"/>
      <c r="I11" s="733"/>
      <c r="J11" s="733"/>
      <c r="K11" s="733"/>
      <c r="L11" s="733"/>
      <c r="M11" s="733"/>
      <c r="N11" s="733"/>
      <c r="O11" s="733"/>
      <c r="P11" s="733"/>
      <c r="Q11" s="733"/>
      <c r="R11" s="733"/>
      <c r="S11" s="733"/>
      <c r="T11" s="733"/>
      <c r="U11" s="733"/>
      <c r="V11" s="733"/>
      <c r="W11" s="734"/>
      <c r="X11" s="23"/>
      <c r="Y11" s="337"/>
      <c r="Z11" s="339">
        <v>4</v>
      </c>
      <c r="AA11" s="338"/>
      <c r="AB11" s="430">
        <v>20</v>
      </c>
    </row>
    <row r="12" spans="1:29" ht="6" customHeight="1" x14ac:dyDescent="0.5">
      <c r="A12" s="111"/>
      <c r="B12" s="701"/>
      <c r="C12" s="702"/>
      <c r="D12" s="463"/>
      <c r="E12" s="458"/>
      <c r="F12" s="458"/>
      <c r="G12" s="459"/>
      <c r="H12" s="735"/>
      <c r="I12" s="736"/>
      <c r="J12" s="736"/>
      <c r="K12" s="736"/>
      <c r="L12" s="736"/>
      <c r="M12" s="736"/>
      <c r="N12" s="736"/>
      <c r="O12" s="736"/>
      <c r="P12" s="736"/>
      <c r="Q12" s="736"/>
      <c r="R12" s="736"/>
      <c r="S12" s="736"/>
      <c r="T12" s="736"/>
      <c r="U12" s="736"/>
      <c r="V12" s="736"/>
      <c r="W12" s="737"/>
      <c r="X12" s="21"/>
      <c r="Y12" s="27"/>
      <c r="AB12" s="65"/>
    </row>
    <row r="13" spans="1:29" ht="19.95" customHeight="1" x14ac:dyDescent="0.5">
      <c r="A13" s="435" t="s">
        <v>32</v>
      </c>
      <c r="B13" s="701"/>
      <c r="C13" s="702"/>
      <c r="D13" s="619" t="s">
        <v>3868</v>
      </c>
      <c r="E13" s="619"/>
      <c r="F13" s="619"/>
      <c r="G13" s="619"/>
      <c r="H13" s="735"/>
      <c r="I13" s="736"/>
      <c r="J13" s="736"/>
      <c r="K13" s="736"/>
      <c r="L13" s="736"/>
      <c r="M13" s="736"/>
      <c r="N13" s="736"/>
      <c r="O13" s="736"/>
      <c r="P13" s="736"/>
      <c r="Q13" s="736"/>
      <c r="R13" s="736"/>
      <c r="S13" s="736"/>
      <c r="T13" s="736"/>
      <c r="U13" s="736"/>
      <c r="V13" s="736"/>
      <c r="W13" s="737"/>
      <c r="X13" s="23"/>
      <c r="Y13" s="337"/>
      <c r="Z13" s="339">
        <v>5</v>
      </c>
      <c r="AA13" s="338"/>
      <c r="AB13" s="430">
        <v>21</v>
      </c>
    </row>
    <row r="14" spans="1:29" ht="6" customHeight="1" x14ac:dyDescent="0.5">
      <c r="A14" s="111"/>
      <c r="B14" s="701"/>
      <c r="C14" s="702"/>
      <c r="D14" s="463"/>
      <c r="E14" s="458"/>
      <c r="F14" s="458"/>
      <c r="G14" s="698"/>
      <c r="H14" s="735"/>
      <c r="I14" s="736"/>
      <c r="J14" s="736"/>
      <c r="K14" s="736"/>
      <c r="L14" s="736"/>
      <c r="M14" s="736"/>
      <c r="N14" s="736"/>
      <c r="O14" s="736"/>
      <c r="P14" s="736"/>
      <c r="Q14" s="736"/>
      <c r="R14" s="736"/>
      <c r="S14" s="736"/>
      <c r="T14" s="736"/>
      <c r="U14" s="736"/>
      <c r="V14" s="736"/>
      <c r="W14" s="737"/>
      <c r="X14" s="21"/>
      <c r="Y14" s="27"/>
      <c r="AB14" s="65"/>
    </row>
    <row r="15" spans="1:29" ht="19.95" customHeight="1" thickBot="1" x14ac:dyDescent="0.55000000000000004">
      <c r="A15" s="435" t="s">
        <v>76</v>
      </c>
      <c r="B15" s="648"/>
      <c r="C15" s="647"/>
      <c r="D15" s="647"/>
      <c r="E15" s="647"/>
      <c r="F15" s="647"/>
      <c r="G15" s="698"/>
      <c r="H15" s="738"/>
      <c r="I15" s="739"/>
      <c r="J15" s="739"/>
      <c r="K15" s="739"/>
      <c r="L15" s="739"/>
      <c r="M15" s="739"/>
      <c r="N15" s="739"/>
      <c r="O15" s="739"/>
      <c r="P15" s="739"/>
      <c r="Q15" s="739"/>
      <c r="R15" s="739"/>
      <c r="S15" s="739"/>
      <c r="T15" s="739"/>
      <c r="U15" s="739"/>
      <c r="V15" s="739"/>
      <c r="W15" s="740"/>
      <c r="X15" s="23"/>
      <c r="Y15" s="337"/>
      <c r="Z15" s="339">
        <v>6</v>
      </c>
      <c r="AA15" s="338"/>
      <c r="AB15" s="430">
        <v>22</v>
      </c>
    </row>
    <row r="16" spans="1:29" ht="6" customHeight="1" thickTop="1" x14ac:dyDescent="0.5">
      <c r="A16" s="111"/>
      <c r="B16" s="20"/>
      <c r="C16" s="463"/>
      <c r="D16" s="463"/>
      <c r="E16" s="463"/>
      <c r="F16" s="463"/>
      <c r="G16" s="698"/>
      <c r="H16" s="464"/>
      <c r="I16" s="465"/>
      <c r="J16" s="465"/>
      <c r="K16" s="465"/>
      <c r="L16" s="465"/>
      <c r="M16" s="465"/>
      <c r="N16" s="465"/>
      <c r="O16" s="465"/>
      <c r="P16" s="465"/>
      <c r="Q16" s="465"/>
      <c r="R16" s="465"/>
      <c r="S16" s="465"/>
      <c r="T16" s="464"/>
      <c r="U16" s="464"/>
      <c r="V16" s="464"/>
      <c r="W16" s="464"/>
      <c r="X16" s="21"/>
      <c r="Y16" s="27"/>
      <c r="AB16" s="65"/>
    </row>
    <row r="17" spans="1:28" ht="19.95" customHeight="1" x14ac:dyDescent="0.5">
      <c r="A17" s="435" t="s">
        <v>77</v>
      </c>
      <c r="B17" s="648" t="s">
        <v>764</v>
      </c>
      <c r="C17" s="697"/>
      <c r="D17" s="697"/>
      <c r="E17" s="697"/>
      <c r="F17" s="697"/>
      <c r="G17" s="697"/>
      <c r="H17" s="809"/>
      <c r="I17" s="809"/>
      <c r="J17" s="809"/>
      <c r="K17" s="809"/>
      <c r="L17" s="809"/>
      <c r="M17" s="809"/>
      <c r="N17" s="809"/>
      <c r="O17" s="809"/>
      <c r="P17" s="486"/>
      <c r="Q17" s="486"/>
      <c r="R17" s="486"/>
      <c r="S17" s="486"/>
      <c r="T17" s="486"/>
      <c r="U17" s="486"/>
      <c r="V17" s="486"/>
      <c r="W17" s="486"/>
      <c r="X17" s="23"/>
      <c r="Y17" s="337"/>
      <c r="Z17" s="339">
        <v>7</v>
      </c>
      <c r="AA17" s="338"/>
      <c r="AB17" s="430">
        <v>23</v>
      </c>
    </row>
    <row r="18" spans="1:28" ht="6" customHeight="1" x14ac:dyDescent="0.5">
      <c r="A18" s="111"/>
      <c r="B18" s="20"/>
      <c r="C18" s="463"/>
      <c r="D18" s="463"/>
      <c r="E18" s="463"/>
      <c r="F18" s="463"/>
      <c r="G18" s="463"/>
      <c r="H18" s="464"/>
      <c r="I18" s="465"/>
      <c r="J18" s="465"/>
      <c r="K18" s="465"/>
      <c r="L18" s="465"/>
      <c r="M18" s="465"/>
      <c r="N18" s="465"/>
      <c r="O18" s="465"/>
      <c r="P18" s="465"/>
      <c r="Q18" s="465"/>
      <c r="R18" s="465"/>
      <c r="S18" s="465"/>
      <c r="T18" s="464"/>
      <c r="U18" s="464"/>
      <c r="V18" s="464"/>
      <c r="W18" s="464"/>
      <c r="X18" s="21"/>
      <c r="Y18" s="27"/>
      <c r="AB18" s="65"/>
    </row>
    <row r="19" spans="1:28" ht="19.95" customHeight="1" x14ac:dyDescent="0.5">
      <c r="A19" s="435" t="s">
        <v>594</v>
      </c>
      <c r="B19" s="648" t="s">
        <v>767</v>
      </c>
      <c r="C19" s="697"/>
      <c r="D19" s="697"/>
      <c r="E19" s="697"/>
      <c r="F19" s="697"/>
      <c r="G19" s="697"/>
      <c r="H19" s="828"/>
      <c r="I19" s="828"/>
      <c r="J19" s="828"/>
      <c r="K19" s="828"/>
      <c r="L19" s="828"/>
      <c r="M19" s="828"/>
      <c r="N19" s="828"/>
      <c r="O19" s="828"/>
      <c r="P19" s="647" t="s">
        <v>768</v>
      </c>
      <c r="Q19" s="697"/>
      <c r="R19" s="697"/>
      <c r="S19" s="697"/>
      <c r="T19" s="697"/>
      <c r="U19" s="227"/>
      <c r="V19" s="829" t="s">
        <v>769</v>
      </c>
      <c r="W19" s="830"/>
      <c r="X19" s="23"/>
      <c r="Y19" s="337"/>
      <c r="Z19" s="339">
        <v>8</v>
      </c>
      <c r="AA19" s="338"/>
      <c r="AB19" s="430">
        <v>24</v>
      </c>
    </row>
    <row r="20" spans="1:28" ht="6" customHeight="1" x14ac:dyDescent="0.5">
      <c r="A20" s="111"/>
      <c r="B20" s="20"/>
      <c r="C20" s="463"/>
      <c r="D20" s="463"/>
      <c r="E20" s="463"/>
      <c r="F20" s="463"/>
      <c r="G20" s="463"/>
      <c r="H20" s="464"/>
      <c r="I20" s="465"/>
      <c r="J20" s="465"/>
      <c r="K20" s="465"/>
      <c r="L20" s="465"/>
      <c r="M20" s="465"/>
      <c r="N20" s="465"/>
      <c r="O20" s="465"/>
      <c r="P20" s="465"/>
      <c r="Q20" s="465"/>
      <c r="R20" s="465"/>
      <c r="S20" s="465"/>
      <c r="T20" s="464"/>
      <c r="U20" s="464"/>
      <c r="V20" s="464"/>
      <c r="W20" s="464"/>
      <c r="X20" s="21"/>
      <c r="Y20" s="27"/>
      <c r="AB20" s="65"/>
    </row>
    <row r="21" spans="1:28" ht="19.95" customHeight="1" x14ac:dyDescent="0.5">
      <c r="A21" s="435" t="s">
        <v>595</v>
      </c>
      <c r="B21" s="648" t="s">
        <v>770</v>
      </c>
      <c r="C21" s="697"/>
      <c r="D21" s="697"/>
      <c r="E21" s="697"/>
      <c r="F21" s="697"/>
      <c r="G21" s="697"/>
      <c r="H21" s="831"/>
      <c r="I21" s="831"/>
      <c r="J21" s="647" t="s">
        <v>772</v>
      </c>
      <c r="K21" s="697"/>
      <c r="L21" s="697"/>
      <c r="M21" s="697"/>
      <c r="N21" s="697"/>
      <c r="O21" s="697"/>
      <c r="P21" s="697"/>
      <c r="Q21" s="828"/>
      <c r="R21" s="828"/>
      <c r="S21" s="828"/>
      <c r="T21" s="828"/>
      <c r="U21" s="828"/>
      <c r="V21" s="828"/>
      <c r="W21" s="828"/>
      <c r="X21" s="23"/>
      <c r="Y21" s="337"/>
      <c r="Z21" s="339">
        <v>9</v>
      </c>
      <c r="AA21" s="338"/>
      <c r="AB21" s="430">
        <v>25</v>
      </c>
    </row>
    <row r="22" spans="1:28" ht="6" customHeight="1" thickBot="1" x14ac:dyDescent="0.55000000000000004">
      <c r="A22" s="111"/>
      <c r="B22" s="20"/>
      <c r="C22" s="463"/>
      <c r="D22" s="463"/>
      <c r="E22" s="463"/>
      <c r="F22" s="463"/>
      <c r="G22" s="463"/>
      <c r="H22" s="464"/>
      <c r="I22" s="465"/>
      <c r="J22" s="465"/>
      <c r="K22" s="465"/>
      <c r="L22" s="465"/>
      <c r="M22" s="465"/>
      <c r="N22" s="465"/>
      <c r="O22" s="465"/>
      <c r="P22" s="465"/>
      <c r="Q22" s="465"/>
      <c r="R22" s="465"/>
      <c r="S22" s="465"/>
      <c r="T22" s="467"/>
      <c r="U22" s="467"/>
      <c r="V22" s="467"/>
      <c r="W22" s="467"/>
      <c r="X22" s="21"/>
      <c r="Y22" s="27"/>
      <c r="Z22" s="3"/>
      <c r="AB22" s="65"/>
    </row>
    <row r="23" spans="1:28" ht="19.95" customHeight="1" thickTop="1" x14ac:dyDescent="0.5">
      <c r="A23" s="435" t="s">
        <v>596</v>
      </c>
      <c r="B23" s="699" t="s">
        <v>777</v>
      </c>
      <c r="C23" s="842"/>
      <c r="D23" s="842"/>
      <c r="E23" s="842"/>
      <c r="F23" s="842"/>
      <c r="G23" s="843"/>
      <c r="H23" s="832"/>
      <c r="I23" s="833"/>
      <c r="J23" s="833"/>
      <c r="K23" s="833"/>
      <c r="L23" s="833"/>
      <c r="M23" s="833"/>
      <c r="N23" s="833"/>
      <c r="O23" s="833"/>
      <c r="P23" s="833"/>
      <c r="Q23" s="833"/>
      <c r="R23" s="833"/>
      <c r="S23" s="833"/>
      <c r="T23" s="833"/>
      <c r="U23" s="833"/>
      <c r="V23" s="833"/>
      <c r="W23" s="834"/>
      <c r="X23" s="23"/>
      <c r="Y23" s="337"/>
      <c r="Z23" s="339">
        <v>10</v>
      </c>
      <c r="AA23" s="338"/>
      <c r="AB23" s="430">
        <v>26</v>
      </c>
    </row>
    <row r="24" spans="1:28" ht="6" customHeight="1" x14ac:dyDescent="0.5">
      <c r="A24" s="111"/>
      <c r="B24" s="22"/>
      <c r="C24" s="467"/>
      <c r="D24" s="467"/>
      <c r="E24" s="467"/>
      <c r="F24" s="467"/>
      <c r="G24" s="467"/>
      <c r="H24" s="835"/>
      <c r="I24" s="836"/>
      <c r="J24" s="836"/>
      <c r="K24" s="836"/>
      <c r="L24" s="836"/>
      <c r="M24" s="836"/>
      <c r="N24" s="836"/>
      <c r="O24" s="836"/>
      <c r="P24" s="836"/>
      <c r="Q24" s="836"/>
      <c r="R24" s="836"/>
      <c r="S24" s="836"/>
      <c r="T24" s="836"/>
      <c r="U24" s="836"/>
      <c r="V24" s="836"/>
      <c r="W24" s="837"/>
      <c r="X24" s="23"/>
      <c r="Z24" s="3"/>
      <c r="AB24" s="65"/>
    </row>
    <row r="25" spans="1:28" ht="19.95" customHeight="1" thickBot="1" x14ac:dyDescent="0.55000000000000004">
      <c r="A25" s="693" t="s">
        <v>3296</v>
      </c>
      <c r="B25" s="22"/>
      <c r="C25" s="467"/>
      <c r="D25" s="467"/>
      <c r="E25" s="467"/>
      <c r="F25" s="467"/>
      <c r="G25" s="467"/>
      <c r="H25" s="838"/>
      <c r="I25" s="839"/>
      <c r="J25" s="839"/>
      <c r="K25" s="839"/>
      <c r="L25" s="839"/>
      <c r="M25" s="839"/>
      <c r="N25" s="839"/>
      <c r="O25" s="839"/>
      <c r="P25" s="839"/>
      <c r="Q25" s="839"/>
      <c r="R25" s="839"/>
      <c r="S25" s="839"/>
      <c r="T25" s="839"/>
      <c r="U25" s="839"/>
      <c r="V25" s="839"/>
      <c r="W25" s="840"/>
      <c r="X25" s="23"/>
      <c r="Y25" s="337"/>
      <c r="Z25" s="339">
        <v>11</v>
      </c>
      <c r="AA25" s="338"/>
      <c r="AB25" s="430">
        <v>27</v>
      </c>
    </row>
    <row r="26" spans="1:28" ht="6" customHeight="1" thickTop="1" thickBot="1" x14ac:dyDescent="0.55000000000000004">
      <c r="A26" s="694"/>
      <c r="B26" s="22"/>
      <c r="C26" s="449"/>
      <c r="D26" s="449"/>
      <c r="E26" s="449"/>
      <c r="F26" s="449"/>
      <c r="G26" s="467"/>
      <c r="H26" s="464"/>
      <c r="I26" s="464"/>
      <c r="J26" s="464"/>
      <c r="K26" s="464"/>
      <c r="L26" s="472"/>
      <c r="M26" s="472"/>
      <c r="N26" s="472"/>
      <c r="O26" s="472"/>
      <c r="P26" s="472"/>
      <c r="Q26" s="472"/>
      <c r="R26" s="472"/>
      <c r="S26" s="472"/>
      <c r="T26" s="472"/>
      <c r="U26" s="472"/>
      <c r="V26" s="472"/>
      <c r="W26" s="472"/>
      <c r="X26" s="23"/>
      <c r="Y26" s="27"/>
      <c r="Z26" s="3"/>
      <c r="AB26" s="65"/>
    </row>
    <row r="27" spans="1:28" ht="19.95" customHeight="1" thickTop="1" x14ac:dyDescent="0.5">
      <c r="A27" s="694"/>
      <c r="B27" s="699" t="s">
        <v>778</v>
      </c>
      <c r="C27" s="842"/>
      <c r="D27" s="842"/>
      <c r="E27" s="842"/>
      <c r="F27" s="842"/>
      <c r="G27" s="843"/>
      <c r="H27" s="832"/>
      <c r="I27" s="833"/>
      <c r="J27" s="833"/>
      <c r="K27" s="833"/>
      <c r="L27" s="833"/>
      <c r="M27" s="833"/>
      <c r="N27" s="833"/>
      <c r="O27" s="833"/>
      <c r="P27" s="833"/>
      <c r="Q27" s="833"/>
      <c r="R27" s="833"/>
      <c r="S27" s="833"/>
      <c r="T27" s="833"/>
      <c r="U27" s="833"/>
      <c r="V27" s="833"/>
      <c r="W27" s="834"/>
      <c r="X27" s="23"/>
      <c r="Y27" s="337"/>
      <c r="Z27" s="339">
        <v>12</v>
      </c>
      <c r="AA27" s="338"/>
      <c r="AB27" s="430">
        <v>28</v>
      </c>
    </row>
    <row r="28" spans="1:28" ht="6" customHeight="1" x14ac:dyDescent="0.5">
      <c r="A28" s="111"/>
      <c r="B28" s="22"/>
      <c r="C28" s="449"/>
      <c r="D28" s="449"/>
      <c r="E28" s="449"/>
      <c r="F28" s="449"/>
      <c r="G28" s="467"/>
      <c r="H28" s="835"/>
      <c r="I28" s="836"/>
      <c r="J28" s="836"/>
      <c r="K28" s="836"/>
      <c r="L28" s="836"/>
      <c r="M28" s="836"/>
      <c r="N28" s="836"/>
      <c r="O28" s="836"/>
      <c r="P28" s="836"/>
      <c r="Q28" s="836"/>
      <c r="R28" s="836"/>
      <c r="S28" s="836"/>
      <c r="T28" s="836"/>
      <c r="U28" s="836"/>
      <c r="V28" s="836"/>
      <c r="W28" s="837"/>
      <c r="X28" s="23"/>
      <c r="Y28" s="27"/>
      <c r="Z28" s="3"/>
      <c r="AB28" s="65"/>
    </row>
    <row r="29" spans="1:28" ht="19.95" customHeight="1" thickBot="1" x14ac:dyDescent="0.55000000000000004">
      <c r="A29" s="693" t="s">
        <v>45</v>
      </c>
      <c r="B29" s="22"/>
      <c r="C29" s="467"/>
      <c r="D29" s="467"/>
      <c r="E29" s="449"/>
      <c r="F29" s="475"/>
      <c r="G29" s="466"/>
      <c r="H29" s="838"/>
      <c r="I29" s="839"/>
      <c r="J29" s="839"/>
      <c r="K29" s="839"/>
      <c r="L29" s="839"/>
      <c r="M29" s="839"/>
      <c r="N29" s="839"/>
      <c r="O29" s="839"/>
      <c r="P29" s="839"/>
      <c r="Q29" s="839"/>
      <c r="R29" s="839"/>
      <c r="S29" s="839"/>
      <c r="T29" s="839"/>
      <c r="U29" s="839"/>
      <c r="V29" s="839"/>
      <c r="W29" s="840"/>
      <c r="X29" s="54"/>
      <c r="Y29" s="337"/>
      <c r="Z29" s="339">
        <v>13</v>
      </c>
      <c r="AA29" s="338"/>
      <c r="AB29" s="430">
        <v>29</v>
      </c>
    </row>
    <row r="30" spans="1:28" ht="6" customHeight="1" thickTop="1" x14ac:dyDescent="0.5">
      <c r="A30" s="694"/>
      <c r="B30" s="22"/>
      <c r="C30" s="449"/>
      <c r="D30" s="449"/>
      <c r="E30" s="449"/>
      <c r="F30" s="458"/>
      <c r="G30" s="467"/>
      <c r="H30" s="466"/>
      <c r="I30" s="466"/>
      <c r="J30" s="471"/>
      <c r="K30" s="471"/>
      <c r="L30" s="471"/>
      <c r="M30" s="471"/>
      <c r="N30" s="471"/>
      <c r="O30" s="471"/>
      <c r="P30" s="471"/>
      <c r="Q30" s="471"/>
      <c r="R30" s="19"/>
      <c r="S30" s="19"/>
      <c r="T30" s="19"/>
      <c r="U30" s="19"/>
      <c r="V30" s="19"/>
      <c r="W30" s="19"/>
      <c r="X30" s="54"/>
      <c r="Y30" s="27"/>
      <c r="Z30" s="3"/>
      <c r="AB30" s="65"/>
    </row>
    <row r="31" spans="1:28" ht="19.95" customHeight="1" x14ac:dyDescent="0.5">
      <c r="A31" s="694"/>
      <c r="B31" s="22"/>
      <c r="C31" s="487"/>
      <c r="D31" s="487"/>
      <c r="E31" s="487"/>
      <c r="F31" s="487"/>
      <c r="G31" s="487"/>
      <c r="H31" s="841"/>
      <c r="I31" s="841"/>
      <c r="J31" s="841"/>
      <c r="K31" s="841"/>
      <c r="L31" s="841"/>
      <c r="M31" s="841"/>
      <c r="N31" s="841"/>
      <c r="O31" s="841"/>
      <c r="P31" s="484"/>
      <c r="Q31" s="484"/>
      <c r="R31" s="19"/>
      <c r="S31" s="632"/>
      <c r="T31" s="632"/>
      <c r="U31" s="632"/>
      <c r="V31" s="632"/>
      <c r="W31" s="632"/>
      <c r="X31" s="729"/>
      <c r="Y31" s="337"/>
      <c r="Z31" s="339">
        <v>14</v>
      </c>
      <c r="AA31" s="338"/>
      <c r="AB31" s="430">
        <v>30</v>
      </c>
    </row>
    <row r="32" spans="1:28" ht="6" customHeight="1" x14ac:dyDescent="0.5">
      <c r="A32" s="111"/>
      <c r="B32" s="22"/>
      <c r="C32" s="688" t="s">
        <v>49</v>
      </c>
      <c r="D32" s="688"/>
      <c r="E32" s="466"/>
      <c r="F32" s="458"/>
      <c r="G32" s="466"/>
      <c r="H32" s="466"/>
      <c r="I32" s="466"/>
      <c r="J32" s="484"/>
      <c r="K32" s="484"/>
      <c r="L32" s="484"/>
      <c r="M32" s="466"/>
      <c r="N32" s="484"/>
      <c r="O32" s="484"/>
      <c r="P32" s="484"/>
      <c r="Q32" s="484"/>
      <c r="R32" s="19"/>
      <c r="S32" s="632"/>
      <c r="T32" s="632"/>
      <c r="U32" s="632"/>
      <c r="V32" s="632"/>
      <c r="W32" s="632"/>
      <c r="X32" s="729"/>
      <c r="Y32" s="27"/>
      <c r="AB32" s="65"/>
    </row>
    <row r="33" spans="1:39" ht="19.95" customHeight="1" x14ac:dyDescent="0.5">
      <c r="A33" s="435" t="s">
        <v>4165</v>
      </c>
      <c r="B33" s="22"/>
      <c r="C33" s="688"/>
      <c r="D33" s="688"/>
      <c r="E33" s="466"/>
      <c r="F33" s="488"/>
      <c r="G33" s="466"/>
      <c r="H33" s="747"/>
      <c r="I33" s="747"/>
      <c r="J33" s="484"/>
      <c r="K33" s="484"/>
      <c r="L33" s="747"/>
      <c r="M33" s="747"/>
      <c r="N33" s="484"/>
      <c r="O33" s="484"/>
      <c r="P33" s="484"/>
      <c r="Q33" s="484"/>
      <c r="R33" s="19"/>
      <c r="S33" s="632"/>
      <c r="T33" s="632"/>
      <c r="U33" s="632"/>
      <c r="V33" s="632"/>
      <c r="W33" s="632"/>
      <c r="X33" s="729"/>
      <c r="Y33" s="337"/>
      <c r="Z33" s="339">
        <v>15</v>
      </c>
      <c r="AA33" s="338"/>
      <c r="AB33" s="430">
        <v>31</v>
      </c>
    </row>
    <row r="34" spans="1:39" ht="6" customHeight="1" x14ac:dyDescent="0.5">
      <c r="A34" s="111"/>
      <c r="B34" s="22"/>
      <c r="C34" s="688"/>
      <c r="D34" s="688"/>
      <c r="E34" s="466"/>
      <c r="F34" s="458"/>
      <c r="G34" s="466"/>
      <c r="H34" s="466"/>
      <c r="I34" s="466"/>
      <c r="J34" s="484"/>
      <c r="K34" s="484"/>
      <c r="L34" s="484"/>
      <c r="M34" s="466"/>
      <c r="N34" s="484"/>
      <c r="O34" s="484"/>
      <c r="P34" s="484"/>
      <c r="Q34" s="484"/>
      <c r="R34" s="19"/>
      <c r="S34" s="632"/>
      <c r="T34" s="632"/>
      <c r="U34" s="632"/>
      <c r="V34" s="632"/>
      <c r="W34" s="632"/>
      <c r="X34" s="729"/>
      <c r="Y34" s="27"/>
      <c r="AB34" s="65"/>
    </row>
    <row r="35" spans="1:39" ht="19.95" customHeight="1" x14ac:dyDescent="0.5">
      <c r="A35" s="435" t="s">
        <v>4161</v>
      </c>
      <c r="B35" s="22"/>
      <c r="C35" s="688"/>
      <c r="D35" s="688"/>
      <c r="E35" s="466"/>
      <c r="F35" s="488"/>
      <c r="G35" s="466"/>
      <c r="H35" s="466"/>
      <c r="I35" s="466"/>
      <c r="J35" s="484"/>
      <c r="K35" s="484"/>
      <c r="L35" s="484"/>
      <c r="M35" s="466"/>
      <c r="N35" s="484"/>
      <c r="O35" s="484"/>
      <c r="P35" s="484"/>
      <c r="Q35" s="484"/>
      <c r="R35" s="19"/>
      <c r="S35" s="632"/>
      <c r="T35" s="632"/>
      <c r="U35" s="632"/>
      <c r="V35" s="632"/>
      <c r="W35" s="632"/>
      <c r="X35" s="729"/>
      <c r="Y35" s="337"/>
      <c r="Z35" s="339">
        <v>16</v>
      </c>
      <c r="AA35" s="338"/>
      <c r="AB35" s="430">
        <v>32</v>
      </c>
    </row>
    <row r="36" spans="1:39" ht="10.1" customHeight="1" thickBot="1" x14ac:dyDescent="0.55000000000000004">
      <c r="A36" s="111"/>
      <c r="B36" s="119"/>
      <c r="C36" s="130" t="s">
        <v>4314</v>
      </c>
      <c r="D36" s="24"/>
      <c r="E36" s="24"/>
      <c r="F36" s="78"/>
      <c r="G36" s="24"/>
      <c r="H36" s="24"/>
      <c r="I36" s="24"/>
      <c r="J36" s="24"/>
      <c r="K36" s="24"/>
      <c r="L36" s="24"/>
      <c r="M36" s="24"/>
      <c r="N36" s="24"/>
      <c r="O36" s="24"/>
      <c r="P36" s="24"/>
      <c r="Q36" s="24"/>
      <c r="R36" s="55"/>
      <c r="S36" s="730"/>
      <c r="T36" s="730"/>
      <c r="U36" s="730"/>
      <c r="V36" s="730"/>
      <c r="W36" s="730"/>
      <c r="X36" s="731"/>
      <c r="Y36" s="27"/>
    </row>
    <row r="37" spans="1:39" ht="8.1" hidden="1" customHeight="1" thickTop="1" x14ac:dyDescent="0.5">
      <c r="G37" s="18">
        <v>701</v>
      </c>
      <c r="M37" s="116" t="b">
        <v>1</v>
      </c>
      <c r="N37" s="18" t="b">
        <v>0</v>
      </c>
    </row>
    <row r="38" spans="1:39" ht="7.7" hidden="1" customHeight="1" x14ac:dyDescent="0.5">
      <c r="B38" s="102" t="s">
        <v>98</v>
      </c>
      <c r="C38" s="4"/>
      <c r="D38" s="4"/>
      <c r="E38" s="4"/>
      <c r="F38" s="103" t="s">
        <v>764</v>
      </c>
      <c r="G38" s="92" t="s">
        <v>106</v>
      </c>
      <c r="H38" s="87" t="s">
        <v>775</v>
      </c>
      <c r="I38" s="87"/>
      <c r="J38" s="106" t="s">
        <v>864</v>
      </c>
      <c r="K38" s="87"/>
      <c r="L38" s="87"/>
      <c r="M38" s="87"/>
      <c r="N38" s="87"/>
      <c r="O38" s="88"/>
      <c r="P38" s="1">
        <v>5</v>
      </c>
      <c r="R38" s="104" t="s">
        <v>100</v>
      </c>
      <c r="S38" s="1" t="s">
        <v>768</v>
      </c>
    </row>
    <row r="39" spans="1:39" ht="7.7" hidden="1" customHeight="1" x14ac:dyDescent="0.5">
      <c r="G39" s="93" t="s">
        <v>107</v>
      </c>
      <c r="H39" s="1" t="s">
        <v>779</v>
      </c>
      <c r="J39" s="107" t="s">
        <v>865</v>
      </c>
      <c r="O39" s="89"/>
      <c r="P39" s="1">
        <v>10</v>
      </c>
      <c r="R39" s="104" t="s">
        <v>101</v>
      </c>
      <c r="S39" s="1" t="s">
        <v>769</v>
      </c>
      <c r="AM39" s="389"/>
    </row>
    <row r="40" spans="1:39" ht="7.7" hidden="1" customHeight="1" x14ac:dyDescent="0.5">
      <c r="G40" s="93" t="s">
        <v>108</v>
      </c>
      <c r="H40" s="1" t="s">
        <v>780</v>
      </c>
      <c r="J40" s="107" t="s">
        <v>866</v>
      </c>
      <c r="O40" s="89"/>
      <c r="P40" s="1">
        <v>15</v>
      </c>
      <c r="R40" s="104" t="s">
        <v>104</v>
      </c>
      <c r="S40" s="1" t="s">
        <v>777</v>
      </c>
      <c r="AM40" s="389"/>
    </row>
    <row r="41" spans="1:39" ht="8.1" hidden="1" customHeight="1" x14ac:dyDescent="0.5">
      <c r="G41" s="93" t="s">
        <v>109</v>
      </c>
      <c r="H41" s="1" t="s">
        <v>781</v>
      </c>
      <c r="J41" s="107" t="s">
        <v>867</v>
      </c>
      <c r="O41" s="89"/>
      <c r="P41" s="1">
        <v>20</v>
      </c>
      <c r="R41" s="104" t="s">
        <v>105</v>
      </c>
      <c r="S41" s="1" t="s">
        <v>778</v>
      </c>
      <c r="AM41" s="389"/>
    </row>
    <row r="42" spans="1:39" ht="7.7" hidden="1" customHeight="1" x14ac:dyDescent="0.5">
      <c r="G42" s="93" t="s">
        <v>110</v>
      </c>
      <c r="H42" s="1" t="s">
        <v>774</v>
      </c>
      <c r="J42" s="107" t="s">
        <v>868</v>
      </c>
      <c r="O42" s="89"/>
      <c r="P42" s="1">
        <v>25</v>
      </c>
      <c r="AM42" s="389"/>
    </row>
    <row r="43" spans="1:39" ht="7.7" hidden="1" customHeight="1" x14ac:dyDescent="0.5">
      <c r="B43" s="104" t="s">
        <v>99</v>
      </c>
      <c r="F43" s="103" t="s">
        <v>767</v>
      </c>
      <c r="G43" s="92" t="s">
        <v>111</v>
      </c>
      <c r="H43" s="87" t="s">
        <v>765</v>
      </c>
      <c r="I43" s="87"/>
      <c r="J43" s="106">
        <v>1</v>
      </c>
      <c r="K43" s="87"/>
      <c r="L43" s="87"/>
      <c r="M43" s="87"/>
      <c r="N43" s="87"/>
      <c r="O43" s="88"/>
      <c r="P43" s="1">
        <v>30</v>
      </c>
      <c r="AM43" s="389"/>
    </row>
    <row r="44" spans="1:39" ht="7.7" hidden="1" customHeight="1" x14ac:dyDescent="0.5">
      <c r="G44" s="94" t="s">
        <v>112</v>
      </c>
      <c r="H44" s="90" t="s">
        <v>766</v>
      </c>
      <c r="I44" s="90"/>
      <c r="J44" s="108">
        <v>0</v>
      </c>
      <c r="K44" s="90"/>
      <c r="L44" s="90"/>
      <c r="M44" s="90"/>
      <c r="N44" s="90"/>
      <c r="O44" s="91"/>
      <c r="P44" s="1">
        <v>35</v>
      </c>
      <c r="AM44" s="389"/>
    </row>
    <row r="45" spans="1:39" ht="7.7" hidden="1" customHeight="1" x14ac:dyDescent="0.5">
      <c r="B45" s="104" t="s">
        <v>102</v>
      </c>
      <c r="F45" s="103" t="s">
        <v>770</v>
      </c>
      <c r="G45" s="97">
        <v>16</v>
      </c>
      <c r="H45" s="96" t="s">
        <v>782</v>
      </c>
      <c r="I45" s="87"/>
      <c r="J45" s="106">
        <v>0</v>
      </c>
      <c r="K45" s="87"/>
      <c r="L45" s="87"/>
      <c r="M45" s="87"/>
      <c r="N45" s="87"/>
      <c r="O45" s="88"/>
      <c r="P45" s="1">
        <v>40</v>
      </c>
      <c r="AM45" s="389"/>
    </row>
    <row r="46" spans="1:39" ht="7.7" hidden="1" customHeight="1" x14ac:dyDescent="0.5">
      <c r="B46" s="104"/>
      <c r="F46" s="103"/>
      <c r="G46" s="98"/>
      <c r="H46" s="95">
        <v>1</v>
      </c>
      <c r="J46" s="107">
        <v>1</v>
      </c>
      <c r="O46" s="89"/>
      <c r="AM46" s="389"/>
    </row>
    <row r="47" spans="1:39" ht="7.7" hidden="1" customHeight="1" x14ac:dyDescent="0.5">
      <c r="F47" s="99"/>
      <c r="G47" s="98"/>
      <c r="H47" s="95">
        <v>2</v>
      </c>
      <c r="J47" s="107">
        <v>2</v>
      </c>
      <c r="O47" s="89"/>
      <c r="AM47" s="389"/>
    </row>
    <row r="48" spans="1:39" ht="7.7" hidden="1" customHeight="1" x14ac:dyDescent="0.5">
      <c r="F48" s="99"/>
      <c r="G48" s="98"/>
      <c r="H48" s="95">
        <v>3</v>
      </c>
      <c r="J48" s="107">
        <v>3</v>
      </c>
      <c r="O48" s="89"/>
    </row>
    <row r="49" spans="2:15" ht="7.7" hidden="1" customHeight="1" x14ac:dyDescent="0.5">
      <c r="F49" s="99"/>
      <c r="G49" s="93">
        <v>17</v>
      </c>
      <c r="H49" s="1" t="s">
        <v>771</v>
      </c>
      <c r="J49" s="107">
        <v>-1</v>
      </c>
      <c r="O49" s="89"/>
    </row>
    <row r="50" spans="2:15" ht="7.7" hidden="1" customHeight="1" x14ac:dyDescent="0.5">
      <c r="B50" s="104" t="s">
        <v>103</v>
      </c>
      <c r="F50" s="103" t="s">
        <v>772</v>
      </c>
      <c r="G50" s="92">
        <v>18</v>
      </c>
      <c r="H50" s="87" t="s">
        <v>773</v>
      </c>
      <c r="I50" s="87"/>
      <c r="J50" s="106">
        <v>0</v>
      </c>
      <c r="K50" s="87"/>
      <c r="L50" s="87"/>
      <c r="M50" s="87"/>
      <c r="N50" s="87"/>
      <c r="O50" s="88"/>
    </row>
    <row r="51" spans="2:15" ht="7.7" hidden="1" customHeight="1" x14ac:dyDescent="0.5">
      <c r="G51" s="98"/>
      <c r="H51" s="95">
        <v>1</v>
      </c>
      <c r="J51" s="107">
        <v>1</v>
      </c>
      <c r="O51" s="89"/>
    </row>
    <row r="52" spans="2:15" ht="7.7" hidden="1" customHeight="1" x14ac:dyDescent="0.5">
      <c r="G52" s="98"/>
      <c r="H52" s="95">
        <v>2</v>
      </c>
      <c r="J52" s="107">
        <v>2</v>
      </c>
      <c r="O52" s="89"/>
    </row>
    <row r="53" spans="2:15" ht="7.7" hidden="1" customHeight="1" x14ac:dyDescent="0.5">
      <c r="G53" s="101"/>
      <c r="H53" s="100">
        <v>3</v>
      </c>
      <c r="I53" s="90"/>
      <c r="J53" s="108">
        <v>3</v>
      </c>
      <c r="K53" s="90"/>
      <c r="L53" s="90"/>
      <c r="M53" s="90"/>
      <c r="N53" s="90"/>
      <c r="O53" s="91"/>
    </row>
    <row r="54" spans="2:15" ht="2.7" customHeight="1" thickTop="1" x14ac:dyDescent="0.5"/>
  </sheetData>
  <sheetProtection algorithmName="SHA-512" hashValue="HtXvRvIgJ1cpsdC2mTBZ4j1xoiVl+/QmUH/107kk24KSNDTa1kVxjIQ1k72kowUXQ17ffIgI/wZoQNHOIIThoA==" saltValue="6ktYaEHfaoAfpY+DvxUs7Q==" spinCount="100000" sheet="1" objects="1" scenarios="1" selectLockedCells="1" autoFilter="0"/>
  <mergeCells count="47">
    <mergeCell ref="A25:A27"/>
    <mergeCell ref="A29:A31"/>
    <mergeCell ref="B15:F15"/>
    <mergeCell ref="S31:X36"/>
    <mergeCell ref="C32:D35"/>
    <mergeCell ref="H23:W25"/>
    <mergeCell ref="H31:O31"/>
    <mergeCell ref="L33:M33"/>
    <mergeCell ref="H33:I33"/>
    <mergeCell ref="H27:W29"/>
    <mergeCell ref="B23:G23"/>
    <mergeCell ref="B27:G27"/>
    <mergeCell ref="B17:G17"/>
    <mergeCell ref="B19:G19"/>
    <mergeCell ref="B21:G21"/>
    <mergeCell ref="B1:K3"/>
    <mergeCell ref="L2:M2"/>
    <mergeCell ref="N2:O2"/>
    <mergeCell ref="D13:G13"/>
    <mergeCell ref="B12:C14"/>
    <mergeCell ref="G14:G16"/>
    <mergeCell ref="H7:M7"/>
    <mergeCell ref="H9:M9"/>
    <mergeCell ref="M4:M6"/>
    <mergeCell ref="N7:P7"/>
    <mergeCell ref="N5:Q5"/>
    <mergeCell ref="B5:G5"/>
    <mergeCell ref="B9:G9"/>
    <mergeCell ref="B11:G11"/>
    <mergeCell ref="B7:G7"/>
    <mergeCell ref="I5:K5"/>
    <mergeCell ref="R2:S2"/>
    <mergeCell ref="T2:U2"/>
    <mergeCell ref="V2:W2"/>
    <mergeCell ref="Q21:W21"/>
    <mergeCell ref="V19:W19"/>
    <mergeCell ref="P2:Q2"/>
    <mergeCell ref="R5:W5"/>
    <mergeCell ref="V8:W8"/>
    <mergeCell ref="V9:W9"/>
    <mergeCell ref="Q7:W7"/>
    <mergeCell ref="H11:W15"/>
    <mergeCell ref="H21:I21"/>
    <mergeCell ref="H17:O17"/>
    <mergeCell ref="H19:O19"/>
    <mergeCell ref="J21:P21"/>
    <mergeCell ref="P19:T19"/>
  </mergeCells>
  <conditionalFormatting sqref="Q21 J21">
    <cfRule type="expression" dxfId="140" priority="22">
      <formula>$H$21="NO"</formula>
    </cfRule>
  </conditionalFormatting>
  <conditionalFormatting sqref="H19 B19 U19:V19 P19">
    <cfRule type="expression" dxfId="139" priority="21">
      <formula>$H$17=$H$42</formula>
    </cfRule>
  </conditionalFormatting>
  <conditionalFormatting sqref="H21:I21 Q21">
    <cfRule type="expression" dxfId="138" priority="20">
      <formula>$H$17="Sin texto"</formula>
    </cfRule>
  </conditionalFormatting>
  <conditionalFormatting sqref="H21:I21">
    <cfRule type="expression" dxfId="137" priority="19" stopIfTrue="1">
      <formula>AND($H$21=$H$45,$H$17=$H$42)</formula>
    </cfRule>
  </conditionalFormatting>
  <conditionalFormatting sqref="Q21">
    <cfRule type="expression" dxfId="136" priority="18" stopIfTrue="1">
      <formula>OR(AND($H$17=$H$42,$Q$21=$H$50),IF($H$50&lt;&gt;$Q$21,$Q$21&gt;$H$21))</formula>
    </cfRule>
  </conditionalFormatting>
  <conditionalFormatting sqref="D22:W22 H23:W23 B23 D24:W26 D28:W30 H27:W27 B27">
    <cfRule type="expression" dxfId="135" priority="17">
      <formula>$H$17=$H$42</formula>
    </cfRule>
  </conditionalFormatting>
  <conditionalFormatting sqref="Y2">
    <cfRule type="expression" dxfId="134" priority="12">
      <formula>$Z$2="OK"</formula>
    </cfRule>
  </conditionalFormatting>
  <conditionalFormatting sqref="P17">
    <cfRule type="expression" dxfId="133" priority="11">
      <formula>$H$17="Sin texto"</formula>
    </cfRule>
  </conditionalFormatting>
  <conditionalFormatting sqref="C31">
    <cfRule type="expression" dxfId="132" priority="10">
      <formula>$H$17="Sin texto"</formula>
    </cfRule>
  </conditionalFormatting>
  <conditionalFormatting sqref="Q17:W17">
    <cfRule type="expression" dxfId="131" priority="7">
      <formula>$H$17="Sin texto"</formula>
    </cfRule>
  </conditionalFormatting>
  <conditionalFormatting sqref="H31 H33 L33">
    <cfRule type="expression" dxfId="130" priority="4">
      <formula>$H$17="Sin texto"</formula>
    </cfRule>
  </conditionalFormatting>
  <dataValidations count="11">
    <dataValidation allowBlank="1" showErrorMessage="1" promptTitle="Retroalimentación" prompt="Escribe el comentario que quieres que aparezca para la respuesta incorrecta." sqref="H27" xr:uid="{00000000-0002-0000-0F00-000000000000}"/>
    <dataValidation allowBlank="1" showErrorMessage="1" promptTitle="Retroalimentación" prompt="Escribe el comentario que quieres que aparezca para la respuesta correcta" sqref="H23" xr:uid="{00000000-0002-0000-0F00-000001000000}"/>
    <dataValidation allowBlank="1" showErrorMessage="1" promptTitle="Enunciado de la pregunta" prompt="Escribe el enunciado de la pregunta. Si quieres poner CÓDIGOS ESPECIALES, pincha F2 o haz &quot;clic&quot; dos veces con el ratón." sqref="H11" xr:uid="{00000000-0002-0000-0F00-000002000000}"/>
    <dataValidation allowBlank="1" showErrorMessage="1" promptTitle="Descripción" prompt="Escirbe lo que quieras que aparezca en el NOMBRE de la pregunta. Éste se formará con el PREFIJO puesto en Datos Generales + el número de la pregunta + la Descripción." sqref="H9:M9" xr:uid="{00000000-0002-0000-0F00-00000300000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F00-000004000000}"/>
    <dataValidation type="whole" allowBlank="1" showInputMessage="1" showErrorMessage="1" sqref="H5" xr:uid="{00000000-0002-0000-0F00-000005000000}">
      <formula1>1</formula1>
      <formula2>1000</formula2>
    </dataValidation>
    <dataValidation type="list" allowBlank="1" showErrorMessage="1" promptTitle="Respuestas" prompt="Escribe VERDADERO o FALSO" sqref="H17" xr:uid="{00000000-0002-0000-0F00-000006000000}">
      <formula1>$H$38:$H$42</formula1>
    </dataValidation>
    <dataValidation type="list" showInputMessage="1" showErrorMessage="1" sqref="U19" xr:uid="{00000000-0002-0000-0F00-000007000000}">
      <formula1>IF(FR_EN=$H$42,$H$37,$P$38:$P$45)</formula1>
    </dataValidation>
    <dataValidation type="list" showInputMessage="1" showErrorMessage="1" sqref="H21:I21" xr:uid="{00000000-0002-0000-0F00-000008000000}">
      <formula1>IF(FR_EN=$H$42,$H$46:$H$49,$H$45:$H$49)</formula1>
    </dataValidation>
    <dataValidation type="list" showInputMessage="1" showErrorMessage="1" sqref="H19:O19" xr:uid="{00000000-0002-0000-0F00-000009000000}">
      <formula1>IF(FR_EN=$H$42,$H$37,$H$43:$H$44)</formula1>
    </dataValidation>
    <dataValidation type="list" showInputMessage="1" showErrorMessage="1" sqref="Q21:W21" xr:uid="{00000000-0002-0000-0F00-00000A000000}">
      <formula1>IF(PA_EN=$H$45,$H$37,IF(FR_EN=$H$42,$H$51:$H$53,$H$50:$H$53))</formula1>
    </dataValidation>
  </dataValidations>
  <hyperlinks>
    <hyperlink ref="B1:K3" r:id="rId1" display="FastTest PlugIn - Ensayo" xr:uid="{00000000-0004-0000-0F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769" r:id="rId6" name="Contador 10">
              <controlPr defaultSize="0" autoPict="0" macro="[0]!Cambiar_N_I_Banco_Preguntas" altText="Para consultar los datos de cada pregunta.">
                <anchor moveWithCells="1" sizeWithCells="1">
                  <from>
                    <xdr:col>7</xdr:col>
                    <xdr:colOff>342900</xdr:colOff>
                    <xdr:row>3</xdr:row>
                    <xdr:rowOff>67733</xdr:rowOff>
                  </from>
                  <to>
                    <xdr:col>8</xdr:col>
                    <xdr:colOff>25400</xdr:colOff>
                    <xdr:row>5</xdr:row>
                    <xdr:rowOff>8467</xdr:rowOff>
                  </to>
                </anchor>
              </controlPr>
            </control>
          </mc:Choice>
        </mc:AlternateContent>
        <mc:AlternateContent xmlns:mc="http://schemas.openxmlformats.org/markup-compatibility/2006">
          <mc:Choice Requires="x14">
            <control shapeId="32770" r:id="rId7" name="Contador 100">
              <controlPr defaultSize="0" autoPict="0" macro="[0]!Cambiar_N_I_Banco_Preguntas" altText="Para consultar los datos de cada pregunta.">
                <anchor moveWithCells="1" sizeWithCells="1">
                  <from>
                    <xdr:col>8</xdr:col>
                    <xdr:colOff>25400</xdr:colOff>
                    <xdr:row>3</xdr:row>
                    <xdr:rowOff>67733</xdr:rowOff>
                  </from>
                  <to>
                    <xdr:col>8</xdr:col>
                    <xdr:colOff>114300</xdr:colOff>
                    <xdr:row>5</xdr:row>
                    <xdr:rowOff>8467</xdr:rowOff>
                  </to>
                </anchor>
              </controlPr>
            </control>
          </mc:Choice>
        </mc:AlternateContent>
        <mc:AlternateContent xmlns:mc="http://schemas.openxmlformats.org/markup-compatibility/2006">
          <mc:Choice Requires="x14">
            <control shapeId="32771" r:id="rId8" name="Contador 1">
              <controlPr defaultSize="0" autoPict="0" macro="[0]!Ver_Datos_Preguntas" altText="Para consultar los datos de cada pregunta.">
                <anchor moveWithCells="1" sizeWithCells="1">
                  <from>
                    <xdr:col>11</xdr:col>
                    <xdr:colOff>385233</xdr:colOff>
                    <xdr:row>4</xdr:row>
                    <xdr:rowOff>4233</xdr:rowOff>
                  </from>
                  <to>
                    <xdr:col>12</xdr:col>
                    <xdr:colOff>67733</xdr:colOff>
                    <xdr:row>5</xdr:row>
                    <xdr:rowOff>21167</xdr:rowOff>
                  </to>
                </anchor>
              </controlPr>
            </control>
          </mc:Choice>
        </mc:AlternateContent>
        <mc:AlternateContent xmlns:mc="http://schemas.openxmlformats.org/markup-compatibility/2006">
          <mc:Choice Requires="x14">
            <control shapeId="32772" r:id="rId9" name="Box PREGUNTAS">
              <controlPr defaultSize="0" autoFill="0" autoLine="0" autoPict="0">
                <anchor moveWithCells="1">
                  <from>
                    <xdr:col>12</xdr:col>
                    <xdr:colOff>67733</xdr:colOff>
                    <xdr:row>4</xdr:row>
                    <xdr:rowOff>16933</xdr:rowOff>
                  </from>
                  <to>
                    <xdr:col>12</xdr:col>
                    <xdr:colOff>317500</xdr:colOff>
                    <xdr:row>5</xdr:row>
                    <xdr:rowOff>21167</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_27">
    <tabColor rgb="FFE87B00"/>
    <pageSetUpPr autoPageBreaks="0" fitToPage="1"/>
  </sheetPr>
  <dimension ref="A1:AK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35" x14ac:dyDescent="0.5"/>
  <cols>
    <col min="1" max="1" width="9.64453125" customWidth="1"/>
    <col min="2" max="3" width="3.64453125" hidden="1" customWidth="1"/>
    <col min="4" max="5" width="3.64453125" style="2" hidden="1" customWidth="1"/>
    <col min="6" max="6" width="11.3515625" style="2" customWidth="1"/>
    <col min="7" max="7" width="64.52734375" customWidth="1"/>
    <col min="8" max="13" width="12.52734375" customWidth="1"/>
    <col min="14" max="14" width="30.64453125" customWidth="1"/>
    <col min="15" max="31" width="14.3515625" hidden="1" customWidth="1"/>
    <col min="32" max="35" width="11.52734375" hidden="1" customWidth="1"/>
    <col min="36" max="36" width="11.41015625" customWidth="1"/>
    <col min="37" max="16384" width="11.41015625" hidden="1"/>
  </cols>
  <sheetData>
    <row r="1" spans="1:37" ht="39.950000000000003" customHeight="1" x14ac:dyDescent="0.5">
      <c r="A1" s="121" t="s">
        <v>4314</v>
      </c>
      <c r="B1" s="67"/>
      <c r="C1" s="68"/>
      <c r="D1" s="120"/>
      <c r="E1" s="120"/>
      <c r="F1" s="122" t="s">
        <v>4193</v>
      </c>
      <c r="G1" s="229" t="s">
        <v>4194</v>
      </c>
      <c r="H1" s="124">
        <f>COUNTA(Tabla_EN[Columna1])</f>
        <v>0</v>
      </c>
      <c r="I1" s="123" t="s">
        <v>339</v>
      </c>
    </row>
    <row r="2" spans="1:37" ht="50.1" customHeight="1" thickBot="1" x14ac:dyDescent="0.55000000000000004">
      <c r="A2" s="140" t="s">
        <v>22</v>
      </c>
      <c r="B2" s="132" t="s">
        <v>1267</v>
      </c>
      <c r="C2" s="214"/>
      <c r="D2" s="215"/>
      <c r="E2" s="215"/>
      <c r="F2" s="145" t="s">
        <v>4195</v>
      </c>
      <c r="G2" s="143" t="s">
        <v>4245</v>
      </c>
      <c r="H2" s="197" t="s">
        <v>764</v>
      </c>
      <c r="I2" s="198" t="s">
        <v>767</v>
      </c>
      <c r="J2" s="199" t="s">
        <v>768</v>
      </c>
      <c r="K2" s="200" t="s">
        <v>770</v>
      </c>
      <c r="L2" s="201" t="s">
        <v>772</v>
      </c>
      <c r="M2" s="202" t="s">
        <v>777</v>
      </c>
      <c r="N2" s="562" t="s">
        <v>778</v>
      </c>
      <c r="O2" s="334"/>
      <c r="P2" s="200"/>
      <c r="Q2" s="200"/>
      <c r="R2" s="201"/>
      <c r="S2" s="202"/>
      <c r="T2" s="202"/>
      <c r="U2" s="202"/>
      <c r="V2" s="202"/>
      <c r="W2" s="202"/>
      <c r="X2" s="202"/>
      <c r="Y2" s="202"/>
      <c r="Z2" s="202"/>
      <c r="AA2" s="202"/>
      <c r="AB2" s="202"/>
      <c r="AC2" s="202"/>
      <c r="AD2" s="202"/>
      <c r="AE2" s="202"/>
      <c r="AF2" s="219"/>
      <c r="AG2" s="220"/>
      <c r="AH2" s="221"/>
      <c r="AI2" s="222"/>
      <c r="AJ2" s="199" t="s">
        <v>924</v>
      </c>
    </row>
    <row r="3" spans="1:37" ht="14.7" hidden="1" thickTop="1" x14ac:dyDescent="0.5">
      <c r="A3" s="376"/>
      <c r="B3" s="376"/>
      <c r="C3" s="376"/>
      <c r="D3" s="376"/>
      <c r="E3" s="376"/>
      <c r="F3" s="376"/>
      <c r="G3" s="376"/>
      <c r="H3" s="376"/>
      <c r="I3" s="376"/>
      <c r="J3" s="376"/>
      <c r="K3" s="376"/>
      <c r="L3" s="376"/>
      <c r="M3" s="376"/>
      <c r="N3" s="376"/>
      <c r="O3" s="376"/>
      <c r="P3" s="376"/>
      <c r="Q3" s="376"/>
      <c r="R3" s="376"/>
      <c r="S3" s="376"/>
      <c r="T3" s="376"/>
      <c r="U3" s="376"/>
      <c r="V3" s="376"/>
      <c r="W3" s="376"/>
      <c r="X3" s="376"/>
      <c r="Y3" s="376"/>
      <c r="Z3" s="376"/>
      <c r="AA3" s="376"/>
      <c r="AB3" s="376"/>
      <c r="AC3" s="376"/>
      <c r="AD3" s="376"/>
      <c r="AE3" s="376"/>
      <c r="AF3" s="376"/>
      <c r="AG3" s="376"/>
      <c r="AH3" s="376"/>
      <c r="AI3" s="376"/>
      <c r="AJ3" s="376"/>
      <c r="AK3" t="str">
        <f ca="1">IFERROR(IF(INDIRECT("A" &amp; CHAR(COLUMN()+38)&amp;PREGUNTA_ACTUAL-(N_I_EN)+N_I_Tabla)="","",INDIRECT("A" &amp; CHAR(COLUMN()+38)&amp;PREGUNTA_ACTUAL-(N_I_EN)+N_I_Tabla)),"")</f>
        <v/>
      </c>
    </row>
    <row r="4" spans="1:37" ht="14.7" hidden="1" thickTop="1" x14ac:dyDescent="0.5">
      <c r="A4" s="29">
        <v>701</v>
      </c>
      <c r="B4" s="191">
        <f>N_I_Tabla</f>
        <v>6</v>
      </c>
      <c r="C4" s="190"/>
      <c r="D4" s="189"/>
      <c r="E4" s="33"/>
      <c r="F4" s="34"/>
      <c r="G4" s="31"/>
      <c r="H4" s="35"/>
      <c r="I4" s="36"/>
      <c r="J4" s="37"/>
      <c r="K4" s="38"/>
      <c r="L4" s="39"/>
      <c r="M4" s="40"/>
      <c r="N4" s="35"/>
      <c r="O4" s="36"/>
      <c r="P4" s="38"/>
      <c r="Q4" s="38"/>
      <c r="R4" s="39"/>
      <c r="S4" s="40"/>
      <c r="T4" s="40"/>
      <c r="U4" s="40"/>
      <c r="V4" s="40"/>
      <c r="W4" s="40"/>
      <c r="X4" s="40"/>
      <c r="Y4" s="40"/>
      <c r="Z4" s="40"/>
      <c r="AA4" s="40"/>
      <c r="AB4" s="40"/>
      <c r="AC4" s="40"/>
      <c r="AD4" s="40"/>
      <c r="AE4" s="40"/>
      <c r="AF4" s="41"/>
      <c r="AG4" s="42"/>
      <c r="AH4" s="43"/>
      <c r="AI4" s="44"/>
      <c r="AJ4" s="37"/>
    </row>
    <row r="5" spans="1:37" ht="9.9499999999999993" customHeight="1" thickTop="1" thickBot="1" x14ac:dyDescent="0.55000000000000004">
      <c r="A5" s="314" t="s">
        <v>1162</v>
      </c>
      <c r="B5" s="318" t="s">
        <v>1273</v>
      </c>
      <c r="C5" s="318" t="s">
        <v>1288</v>
      </c>
      <c r="D5" s="326" t="s">
        <v>1271</v>
      </c>
      <c r="E5" s="326" t="s">
        <v>1272</v>
      </c>
      <c r="F5" s="318" t="s">
        <v>1268</v>
      </c>
      <c r="G5" s="315" t="s">
        <v>1166</v>
      </c>
      <c r="H5" s="318" t="s">
        <v>1289</v>
      </c>
      <c r="I5" s="318" t="s">
        <v>1290</v>
      </c>
      <c r="J5" s="318" t="s">
        <v>1291</v>
      </c>
      <c r="K5" s="318" t="s">
        <v>1292</v>
      </c>
      <c r="L5" s="318" t="s">
        <v>1293</v>
      </c>
      <c r="M5" s="318" t="s">
        <v>1294</v>
      </c>
      <c r="N5" s="318" t="s">
        <v>1295</v>
      </c>
      <c r="O5" s="318" t="s">
        <v>422</v>
      </c>
      <c r="P5" s="318" t="s">
        <v>608</v>
      </c>
      <c r="Q5" s="318" t="s">
        <v>606</v>
      </c>
      <c r="R5" s="318" t="s">
        <v>609</v>
      </c>
      <c r="S5" s="318" t="s">
        <v>607</v>
      </c>
      <c r="T5" s="318" t="s">
        <v>1149</v>
      </c>
      <c r="U5" s="318" t="s">
        <v>1262</v>
      </c>
      <c r="V5" s="318" t="s">
        <v>1263</v>
      </c>
      <c r="W5" s="318" t="s">
        <v>1264</v>
      </c>
      <c r="X5" s="318" t="s">
        <v>1265</v>
      </c>
      <c r="Y5" s="318" t="s">
        <v>107</v>
      </c>
      <c r="Z5" s="318" t="s">
        <v>108</v>
      </c>
      <c r="AA5" s="318" t="s">
        <v>109</v>
      </c>
      <c r="AB5" s="318" t="s">
        <v>110</v>
      </c>
      <c r="AC5" s="318" t="s">
        <v>111</v>
      </c>
      <c r="AD5" s="318" t="s">
        <v>112</v>
      </c>
      <c r="AE5" s="318" t="s">
        <v>113</v>
      </c>
      <c r="AF5" s="318" t="s">
        <v>1111</v>
      </c>
      <c r="AG5" s="318" t="s">
        <v>1112</v>
      </c>
      <c r="AH5" s="318" t="s">
        <v>1113</v>
      </c>
      <c r="AI5" s="318" t="s">
        <v>1114</v>
      </c>
      <c r="AJ5" s="318" t="s">
        <v>924</v>
      </c>
    </row>
    <row r="6" spans="1:37" ht="14.7" thickTop="1" x14ac:dyDescent="0.5">
      <c r="A6" s="384" t="str">
        <f>IFERROR(IF(Tabla_EN[[#This Row],[Columna1]]="","",PREF_PREGUNTA&amp;IF(PREF_PREGUNTA="",""," - ")&amp;
IF(n_preg_ON_EN=TRUE,IF((N_I_EN+ROW()-N_I_Tabla)&gt;99,
IF((N_I_EN+ROW()-N_I_Tabla)&lt;100,"0",""),"")&amp;
IF((N_I_EN+ROW()-N_I_Tabla)&lt;10,"0","")&amp;(N_I_EN+ROW()-N_I_Tabla),""))&amp;
IF(Tabla_EN[[#This Row],[Descripcion]]&lt;&gt;""," "&amp;Tabla_EN[[#This Row],[Descripcion]],""),"")</f>
        <v/>
      </c>
      <c r="B6" s="577"/>
      <c r="C6" s="285" t="str">
        <f>Tabla_EN[[#This Row],[FORM RESP]]&amp;" "&amp;Tabla_EN[[#This Row],[TEXTO]]&amp;" "&amp;Tabla_EN[[#This Row],[CAJA]]&amp;" "&amp;Tabla_EN[[#This Row],[ARCHIVOS]]&amp;" "&amp;Tabla_EN[[#This Row],[ADJUNTOS]]&amp;" "&amp;Tabla_EN[[#This Row],[PLANTILLA]]&amp;" "&amp;Tabla_EN[[#This Row],[INFO]]&amp;" "&amp;Tabla_EN[[#This Row],[Imagen]]</f>
        <v xml:space="preserve">       </v>
      </c>
      <c r="D6" s="33"/>
      <c r="E6" s="33"/>
      <c r="F6" s="578"/>
      <c r="G6" s="551"/>
      <c r="H6" s="579"/>
      <c r="I6" s="36"/>
      <c r="J6" s="47"/>
      <c r="K6" s="580"/>
      <c r="L6" s="581"/>
      <c r="M6" s="582"/>
      <c r="N6" s="579"/>
      <c r="O6" s="36"/>
      <c r="P6" s="38"/>
      <c r="Q6" s="38"/>
      <c r="R6" s="39"/>
      <c r="S6" s="40"/>
      <c r="T6" s="40"/>
      <c r="U6" s="40"/>
      <c r="V6" s="40"/>
      <c r="W6" s="40"/>
      <c r="X6" s="40"/>
      <c r="Y6" s="40"/>
      <c r="Z6" s="40"/>
      <c r="AA6" s="40"/>
      <c r="AB6" s="40"/>
      <c r="AC6" s="40"/>
      <c r="AD6" s="40"/>
      <c r="AE6" s="40"/>
      <c r="AF6" s="41"/>
      <c r="AG6" s="42"/>
      <c r="AH6" s="43"/>
      <c r="AI6" s="44"/>
      <c r="AJ6" s="514"/>
    </row>
  </sheetData>
  <sheetProtection algorithmName="SHA-512" hashValue="dhbgYQ8oGtSLpz+KjTOTefHwh+WavlIrmNsX3roXxXGalskh5VvfcR4zITCOulu9tkAECBj3bk9r3vLlWs6ngA==" saltValue="r4i03yFctXJeSl4Xz4ggZQ==" spinCount="100000" sheet="1" objects="1" scenarios="1" selectLockedCells="1" autoFilter="0"/>
  <conditionalFormatting sqref="F4:O4 F2:AJ2 Q4:AI4 D6:AJ6">
    <cfRule type="cellIs" dxfId="129" priority="236" operator="equal">
      <formula>""</formula>
    </cfRule>
    <cfRule type="cellIs" dxfId="128" priority="237" operator="equal">
      <formula>0</formula>
    </cfRule>
  </conditionalFormatting>
  <conditionalFormatting sqref="AJ4">
    <cfRule type="cellIs" dxfId="127" priority="159" operator="equal">
      <formula>""</formula>
    </cfRule>
    <cfRule type="cellIs" dxfId="126" priority="160" operator="equal">
      <formula>0</formula>
    </cfRule>
  </conditionalFormatting>
  <conditionalFormatting sqref="B5:E5">
    <cfRule type="cellIs" dxfId="125" priority="12" operator="equal">
      <formula>""</formula>
    </cfRule>
    <cfRule type="cellIs" dxfId="124" priority="13" operator="equal">
      <formula>0</formula>
    </cfRule>
  </conditionalFormatting>
  <conditionalFormatting sqref="F5:O5 Q5:AI5">
    <cfRule type="cellIs" dxfId="123" priority="10" operator="equal">
      <formula>""</formula>
    </cfRule>
    <cfRule type="cellIs" dxfId="122" priority="11" operator="equal">
      <formula>0</formula>
    </cfRule>
  </conditionalFormatting>
  <conditionalFormatting sqref="AJ5">
    <cfRule type="cellIs" dxfId="121" priority="8" operator="equal">
      <formula>""</formula>
    </cfRule>
    <cfRule type="cellIs" dxfId="120" priority="9" operator="equal">
      <formula>0</formula>
    </cfRule>
  </conditionalFormatting>
  <conditionalFormatting sqref="E4">
    <cfRule type="cellIs" dxfId="119" priority="6" stopIfTrue="1" operator="equal">
      <formula>""</formula>
    </cfRule>
    <cfRule type="cellIs" dxfId="118" priority="7" operator="equal">
      <formula>0</formula>
    </cfRule>
  </conditionalFormatting>
  <conditionalFormatting sqref="P4">
    <cfRule type="cellIs" dxfId="117" priority="3" operator="equal">
      <formula>""</formula>
    </cfRule>
    <cfRule type="cellIs" dxfId="116" priority="4" operator="equal">
      <formula>0</formula>
    </cfRule>
  </conditionalFormatting>
  <conditionalFormatting sqref="P5">
    <cfRule type="cellIs" dxfId="115" priority="1" operator="equal">
      <formula>""</formula>
    </cfRule>
    <cfRule type="cellIs" dxfId="114" priority="2" operator="equal">
      <formula>0</formula>
    </cfRule>
  </conditionalFormatting>
  <conditionalFormatting sqref="G6">
    <cfRule type="duplicateValues" dxfId="113" priority="18549"/>
  </conditionalFormatting>
  <dataValidations disablePrompts="1" count="1">
    <dataValidation allowBlank="1" showInputMessage="1" showErrorMessage="1" errorTitle="Error" error="Debes introducir un número válido. _x000a_Rellena primero las respuestas._x000a__x000a_Pulsa ESC para continuar." sqref="C6" xr:uid="{00000000-0002-0000-1000-000000000000}"/>
  </dataValidations>
  <pageMargins left="0.70866141732283472" right="0.70866141732283472" top="0.74803149606299213" bottom="0.74803149606299213" header="0.31496062992125984" footer="0.31496062992125984"/>
  <pageSetup paperSize="9" scale="64" fitToHeight="47" orientation="landscape"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_18">
    <tabColor rgb="FF005877"/>
    <pageSetUpPr fitToPage="1"/>
  </sheetPr>
  <dimension ref="A1:BA412"/>
  <sheetViews>
    <sheetView showGridLines="0" showRowColHeaders="0" zoomScale="129" zoomScaleNormal="129" workbookViewId="0">
      <pane xSplit="28" ySplit="37" topLeftCell="AC38" activePane="bottomRight" state="frozen"/>
      <selection activeCell="K7" sqref="K7:O7"/>
      <selection pane="topRight" activeCell="K7" sqref="K7:O7"/>
      <selection pane="bottomLeft" activeCell="K7" sqref="K7:O7"/>
      <selection pane="bottomRight" activeCell="H9" sqref="H9:M9"/>
    </sheetView>
  </sheetViews>
  <sheetFormatPr baseColWidth="10" defaultColWidth="0" defaultRowHeight="14.35" zeroHeight="1" x14ac:dyDescent="0.5"/>
  <cols>
    <col min="1" max="1" width="2.64453125" customWidth="1"/>
    <col min="2" max="2" width="2.6445312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1.64453125" style="1" customWidth="1"/>
    <col min="30" max="53" width="10.64453125" hidden="1" customWidth="1"/>
    <col min="54" max="16384" width="11.41015625" hidden="1"/>
  </cols>
  <sheetData>
    <row r="1" spans="1:29" ht="2.25" customHeight="1" thickTop="1" x14ac:dyDescent="0.5">
      <c r="A1" t="s">
        <v>3847</v>
      </c>
      <c r="B1" s="853" t="s">
        <v>4192</v>
      </c>
      <c r="C1" s="854"/>
      <c r="D1" s="854"/>
      <c r="E1" s="854"/>
      <c r="F1" s="854"/>
      <c r="G1" s="854"/>
      <c r="H1" s="854"/>
      <c r="I1" s="854"/>
      <c r="J1" s="854"/>
      <c r="K1" s="854"/>
      <c r="L1" s="52"/>
      <c r="M1" s="52"/>
      <c r="N1" s="52"/>
      <c r="O1" s="52"/>
      <c r="P1" s="52"/>
      <c r="Q1" s="52"/>
      <c r="R1" s="52"/>
      <c r="S1" s="52"/>
      <c r="T1" s="52"/>
      <c r="U1" s="52"/>
      <c r="V1" s="52"/>
      <c r="W1" s="52"/>
      <c r="X1" s="53"/>
      <c r="AA1" s="1">
        <v>0</v>
      </c>
      <c r="AB1" s="1">
        <v>0</v>
      </c>
      <c r="AC1">
        <v>29</v>
      </c>
    </row>
    <row r="2" spans="1:29" ht="30" customHeight="1" x14ac:dyDescent="0.5">
      <c r="A2" s="438" t="s">
        <v>319</v>
      </c>
      <c r="B2" s="855"/>
      <c r="C2" s="856"/>
      <c r="D2" s="856"/>
      <c r="E2" s="856"/>
      <c r="F2" s="856"/>
      <c r="G2" s="856"/>
      <c r="H2" s="856"/>
      <c r="I2" s="856"/>
      <c r="J2" s="856"/>
      <c r="K2" s="856"/>
      <c r="L2" s="752" t="s">
        <v>320</v>
      </c>
      <c r="M2" s="754"/>
      <c r="N2" s="752" t="s">
        <v>321</v>
      </c>
      <c r="O2" s="754"/>
      <c r="P2" s="752" t="s">
        <v>322</v>
      </c>
      <c r="Q2" s="754"/>
      <c r="R2" s="752" t="s">
        <v>323</v>
      </c>
      <c r="S2" s="754"/>
      <c r="T2" s="752" t="s">
        <v>324</v>
      </c>
      <c r="U2" s="754"/>
      <c r="V2" s="752" t="s">
        <v>3302</v>
      </c>
      <c r="W2" s="754"/>
      <c r="X2" s="69" t="s">
        <v>44</v>
      </c>
      <c r="Y2" s="118" t="s">
        <v>916</v>
      </c>
      <c r="Z2" s="430" t="s">
        <v>3847</v>
      </c>
      <c r="AA2" s="495"/>
      <c r="AB2" s="344">
        <v>28</v>
      </c>
      <c r="AC2"/>
    </row>
    <row r="3" spans="1:29" ht="2.25" customHeight="1" x14ac:dyDescent="0.5">
      <c r="A3" s="224"/>
      <c r="B3" s="855"/>
      <c r="C3" s="856"/>
      <c r="D3" s="856"/>
      <c r="E3" s="856"/>
      <c r="F3" s="856"/>
      <c r="G3" s="856"/>
      <c r="H3" s="856"/>
      <c r="I3" s="856"/>
      <c r="J3" s="856"/>
      <c r="K3" s="856"/>
      <c r="L3" s="57"/>
      <c r="M3" s="57"/>
      <c r="N3" s="59"/>
      <c r="O3" s="59"/>
      <c r="P3" s="59"/>
      <c r="Q3" s="59"/>
      <c r="R3" s="59"/>
      <c r="S3" s="59"/>
      <c r="T3" s="59"/>
      <c r="U3" s="59"/>
      <c r="V3" s="59"/>
      <c r="W3" s="59"/>
      <c r="X3" s="60"/>
      <c r="AB3" s="65" t="s">
        <v>1626</v>
      </c>
      <c r="AC3">
        <f>COUNTA(AC4:AC40)</f>
        <v>0</v>
      </c>
    </row>
    <row r="4" spans="1:29" ht="6" customHeight="1" x14ac:dyDescent="0.5">
      <c r="A4" s="224"/>
      <c r="B4" s="25"/>
      <c r="C4" s="458"/>
      <c r="D4" s="458"/>
      <c r="E4" s="458"/>
      <c r="F4" s="458"/>
      <c r="G4" s="458"/>
      <c r="H4" s="459"/>
      <c r="I4" s="460"/>
      <c r="J4" s="460"/>
      <c r="K4" s="460"/>
      <c r="L4" s="460"/>
      <c r="M4" s="774"/>
      <c r="N4" s="465"/>
      <c r="O4" s="465"/>
      <c r="P4" s="465"/>
      <c r="Q4" s="465"/>
      <c r="R4" s="460"/>
      <c r="S4" s="460"/>
      <c r="T4" s="459"/>
      <c r="U4" s="459"/>
      <c r="V4" s="459"/>
      <c r="W4" s="459"/>
      <c r="X4" s="26"/>
      <c r="Y4" s="501"/>
      <c r="AB4" s="65" t="s">
        <v>1627</v>
      </c>
      <c r="AC4"/>
    </row>
    <row r="5" spans="1:29" ht="19.95" customHeight="1" x14ac:dyDescent="0.5">
      <c r="A5" s="435" t="s">
        <v>35</v>
      </c>
      <c r="B5" s="695" t="s">
        <v>182</v>
      </c>
      <c r="C5" s="696"/>
      <c r="D5" s="696"/>
      <c r="E5" s="696"/>
      <c r="F5" s="696"/>
      <c r="G5" s="696"/>
      <c r="H5" s="461">
        <v>801</v>
      </c>
      <c r="I5" s="647" t="s">
        <v>384</v>
      </c>
      <c r="J5" s="647"/>
      <c r="K5" s="647"/>
      <c r="L5" s="462">
        <v>800</v>
      </c>
      <c r="M5" s="775"/>
      <c r="N5" s="704" t="s">
        <v>3996</v>
      </c>
      <c r="O5" s="680"/>
      <c r="P5" s="680"/>
      <c r="Q5" s="705"/>
      <c r="R5" s="680" t="s">
        <v>3989</v>
      </c>
      <c r="S5" s="680"/>
      <c r="T5" s="680"/>
      <c r="U5" s="680"/>
      <c r="V5" s="680"/>
      <c r="W5" s="680"/>
      <c r="X5" s="23"/>
      <c r="Y5" s="337"/>
      <c r="Z5" s="339">
        <v>1</v>
      </c>
      <c r="AA5" s="338"/>
      <c r="AB5" s="430">
        <v>17</v>
      </c>
      <c r="AC5"/>
    </row>
    <row r="6" spans="1:29" ht="6" customHeight="1" thickBot="1" x14ac:dyDescent="0.55000000000000004">
      <c r="A6" s="111"/>
      <c r="B6" s="20"/>
      <c r="C6" s="463"/>
      <c r="D6" s="463"/>
      <c r="E6" s="463"/>
      <c r="F6" s="463"/>
      <c r="G6" s="463"/>
      <c r="H6" s="464"/>
      <c r="I6" s="465"/>
      <c r="J6" s="465"/>
      <c r="K6" s="465"/>
      <c r="L6" s="465"/>
      <c r="M6" s="775"/>
      <c r="N6" s="465"/>
      <c r="O6" s="465"/>
      <c r="P6" s="465"/>
      <c r="Q6" s="465"/>
      <c r="R6" s="465"/>
      <c r="S6" s="19"/>
      <c r="T6" s="19"/>
      <c r="U6" s="19"/>
      <c r="V6" s="464"/>
      <c r="W6" s="464"/>
      <c r="X6" s="21"/>
      <c r="Y6" s="63"/>
      <c r="AB6" s="65"/>
      <c r="AC6"/>
    </row>
    <row r="7" spans="1:29" ht="19.95" customHeight="1" thickTop="1" thickBot="1" x14ac:dyDescent="0.55000000000000004">
      <c r="A7" s="436" t="s">
        <v>33</v>
      </c>
      <c r="B7" s="695" t="s">
        <v>22</v>
      </c>
      <c r="C7" s="696"/>
      <c r="D7" s="696"/>
      <c r="E7" s="696"/>
      <c r="F7" s="696"/>
      <c r="G7" s="696"/>
      <c r="H7" s="866" t="s">
        <v>1162</v>
      </c>
      <c r="I7" s="866"/>
      <c r="J7" s="866"/>
      <c r="K7" s="866"/>
      <c r="L7" s="866"/>
      <c r="M7" s="866"/>
      <c r="N7" s="858" t="s">
        <v>924</v>
      </c>
      <c r="O7" s="858"/>
      <c r="P7" s="858"/>
      <c r="Q7" s="712"/>
      <c r="R7" s="713"/>
      <c r="S7" s="713"/>
      <c r="T7" s="713"/>
      <c r="U7" s="713"/>
      <c r="V7" s="713"/>
      <c r="W7" s="714"/>
      <c r="X7" s="23"/>
      <c r="Y7" s="337"/>
      <c r="Z7" s="339">
        <v>2</v>
      </c>
      <c r="AA7" s="338"/>
      <c r="AB7" s="430">
        <v>18</v>
      </c>
      <c r="AC7"/>
    </row>
    <row r="8" spans="1:29" ht="6" customHeight="1" thickTop="1" x14ac:dyDescent="0.5">
      <c r="A8" s="111"/>
      <c r="B8" s="20"/>
      <c r="C8" s="463"/>
      <c r="D8" s="463"/>
      <c r="E8" s="463"/>
      <c r="F8" s="463"/>
      <c r="G8" s="465"/>
      <c r="H8" s="465"/>
      <c r="I8" s="464"/>
      <c r="J8" s="464"/>
      <c r="K8" s="464"/>
      <c r="L8" s="464"/>
      <c r="M8" s="465"/>
      <c r="N8" s="465"/>
      <c r="O8" s="464"/>
      <c r="P8" s="472"/>
      <c r="Q8" s="465"/>
      <c r="R8" s="19"/>
      <c r="S8" s="19"/>
      <c r="T8" s="19"/>
      <c r="U8" s="19"/>
      <c r="V8" s="489"/>
      <c r="W8" s="489"/>
      <c r="X8" s="21"/>
      <c r="Y8" s="27"/>
      <c r="AB8" s="65"/>
      <c r="AC8"/>
    </row>
    <row r="9" spans="1:29" ht="19.95" customHeight="1" x14ac:dyDescent="0.5">
      <c r="A9" s="435" t="s">
        <v>34</v>
      </c>
      <c r="B9" s="648" t="s">
        <v>175</v>
      </c>
      <c r="C9" s="647"/>
      <c r="D9" s="647"/>
      <c r="E9" s="647"/>
      <c r="F9" s="647"/>
      <c r="G9" s="647"/>
      <c r="H9" s="715"/>
      <c r="I9" s="715"/>
      <c r="J9" s="715"/>
      <c r="K9" s="715"/>
      <c r="L9" s="715"/>
      <c r="M9" s="715"/>
      <c r="N9" s="857" t="s">
        <v>3950</v>
      </c>
      <c r="O9" s="857"/>
      <c r="P9" s="857"/>
      <c r="Q9" s="490"/>
      <c r="R9" s="747" t="s">
        <v>3367</v>
      </c>
      <c r="S9" s="747"/>
      <c r="T9" s="747"/>
      <c r="U9" s="747"/>
      <c r="V9" s="747"/>
      <c r="W9" s="490"/>
      <c r="X9" s="23"/>
      <c r="Y9" s="337"/>
      <c r="Z9" s="339">
        <v>3</v>
      </c>
      <c r="AA9" s="338"/>
      <c r="AB9" s="430">
        <v>19</v>
      </c>
      <c r="AC9"/>
    </row>
    <row r="10" spans="1:29" ht="6" customHeight="1" thickBot="1" x14ac:dyDescent="0.55000000000000004">
      <c r="A10" s="111"/>
      <c r="B10" s="20"/>
      <c r="C10" s="463"/>
      <c r="D10" s="463"/>
      <c r="E10" s="463"/>
      <c r="F10" s="463"/>
      <c r="G10" s="464"/>
      <c r="H10" s="464"/>
      <c r="I10" s="465"/>
      <c r="J10" s="465"/>
      <c r="K10" s="465"/>
      <c r="L10" s="465"/>
      <c r="M10" s="465"/>
      <c r="N10" s="465"/>
      <c r="O10" s="465"/>
      <c r="P10" s="465"/>
      <c r="Q10" s="465"/>
      <c r="R10" s="465"/>
      <c r="S10" s="465"/>
      <c r="T10" s="464"/>
      <c r="U10" s="464"/>
      <c r="V10" s="464"/>
      <c r="W10" s="464"/>
      <c r="X10" s="21"/>
      <c r="Y10" s="27"/>
      <c r="AB10" s="65"/>
      <c r="AC10"/>
    </row>
    <row r="11" spans="1:29" ht="19.95" customHeight="1" thickTop="1" x14ac:dyDescent="0.5">
      <c r="A11" s="557" t="s">
        <v>69</v>
      </c>
      <c r="B11" s="648" t="s">
        <v>161</v>
      </c>
      <c r="C11" s="647"/>
      <c r="D11" s="647"/>
      <c r="E11" s="647"/>
      <c r="F11" s="647"/>
      <c r="G11" s="647"/>
      <c r="H11" s="844"/>
      <c r="I11" s="845"/>
      <c r="J11" s="845"/>
      <c r="K11" s="845"/>
      <c r="L11" s="845"/>
      <c r="M11" s="845"/>
      <c r="N11" s="845"/>
      <c r="O11" s="845"/>
      <c r="P11" s="845"/>
      <c r="Q11" s="845"/>
      <c r="R11" s="845"/>
      <c r="S11" s="845"/>
      <c r="T11" s="845"/>
      <c r="U11" s="845"/>
      <c r="V11" s="845"/>
      <c r="W11" s="846"/>
      <c r="X11" s="23"/>
      <c r="Y11" s="337"/>
      <c r="Z11" s="339">
        <v>4</v>
      </c>
      <c r="AA11" s="338"/>
      <c r="AB11" s="430">
        <v>20</v>
      </c>
      <c r="AC11"/>
    </row>
    <row r="12" spans="1:29" ht="6" customHeight="1" x14ac:dyDescent="0.5">
      <c r="A12" s="111"/>
      <c r="B12" s="701">
        <f>IFERROR(SEARCH(FBox,ENUNCIADO_CL,1),0)</f>
        <v>0</v>
      </c>
      <c r="C12" s="702"/>
      <c r="D12" s="463"/>
      <c r="E12" s="458"/>
      <c r="F12" s="458"/>
      <c r="G12" s="459"/>
      <c r="H12" s="847"/>
      <c r="I12" s="848"/>
      <c r="J12" s="848"/>
      <c r="K12" s="848"/>
      <c r="L12" s="848"/>
      <c r="M12" s="848"/>
      <c r="N12" s="848"/>
      <c r="O12" s="848"/>
      <c r="P12" s="848"/>
      <c r="Q12" s="848"/>
      <c r="R12" s="848"/>
      <c r="S12" s="848"/>
      <c r="T12" s="848"/>
      <c r="U12" s="848"/>
      <c r="V12" s="848"/>
      <c r="W12" s="849"/>
      <c r="X12" s="21"/>
      <c r="Y12" s="27"/>
      <c r="AB12" s="65"/>
      <c r="AC12"/>
    </row>
    <row r="13" spans="1:29" ht="19.95" customHeight="1" x14ac:dyDescent="0.5">
      <c r="A13" s="435" t="s">
        <v>32</v>
      </c>
      <c r="B13" s="701"/>
      <c r="C13" s="702"/>
      <c r="D13" s="619" t="s">
        <v>3868</v>
      </c>
      <c r="E13" s="619"/>
      <c r="F13" s="619"/>
      <c r="G13" s="619"/>
      <c r="H13" s="847"/>
      <c r="I13" s="848"/>
      <c r="J13" s="848"/>
      <c r="K13" s="848"/>
      <c r="L13" s="848"/>
      <c r="M13" s="848"/>
      <c r="N13" s="848"/>
      <c r="O13" s="848"/>
      <c r="P13" s="848"/>
      <c r="Q13" s="848"/>
      <c r="R13" s="848"/>
      <c r="S13" s="848"/>
      <c r="T13" s="848"/>
      <c r="U13" s="848"/>
      <c r="V13" s="848"/>
      <c r="W13" s="849"/>
      <c r="X13" s="23"/>
      <c r="Y13" s="337"/>
      <c r="Z13" s="339">
        <v>5</v>
      </c>
      <c r="AA13" s="338"/>
      <c r="AB13" s="430">
        <v>21</v>
      </c>
      <c r="AC13"/>
    </row>
    <row r="14" spans="1:29" ht="6" customHeight="1" x14ac:dyDescent="0.5">
      <c r="A14" s="111"/>
      <c r="B14" s="701"/>
      <c r="C14" s="702"/>
      <c r="D14" s="864" t="s">
        <v>175</v>
      </c>
      <c r="E14" s="864"/>
      <c r="F14" s="864"/>
      <c r="G14" s="865"/>
      <c r="H14" s="847"/>
      <c r="I14" s="848"/>
      <c r="J14" s="848"/>
      <c r="K14" s="848"/>
      <c r="L14" s="848"/>
      <c r="M14" s="848"/>
      <c r="N14" s="848"/>
      <c r="O14" s="848"/>
      <c r="P14" s="848"/>
      <c r="Q14" s="848"/>
      <c r="R14" s="848"/>
      <c r="S14" s="848"/>
      <c r="T14" s="848"/>
      <c r="U14" s="848"/>
      <c r="V14" s="848"/>
      <c r="W14" s="849"/>
      <c r="X14" s="21"/>
      <c r="Y14" s="27"/>
      <c r="AB14" s="65"/>
      <c r="AC14"/>
    </row>
    <row r="15" spans="1:29" ht="19.95" customHeight="1" x14ac:dyDescent="0.5">
      <c r="A15" s="435" t="s">
        <v>76</v>
      </c>
      <c r="B15" s="332"/>
      <c r="C15" s="491"/>
      <c r="D15" s="864"/>
      <c r="E15" s="864"/>
      <c r="F15" s="864"/>
      <c r="G15" s="865"/>
      <c r="H15" s="847"/>
      <c r="I15" s="848"/>
      <c r="J15" s="848"/>
      <c r="K15" s="848"/>
      <c r="L15" s="848"/>
      <c r="M15" s="848"/>
      <c r="N15" s="848"/>
      <c r="O15" s="848"/>
      <c r="P15" s="848"/>
      <c r="Q15" s="848"/>
      <c r="R15" s="848"/>
      <c r="S15" s="848"/>
      <c r="T15" s="848"/>
      <c r="U15" s="848"/>
      <c r="V15" s="848"/>
      <c r="W15" s="849"/>
      <c r="X15" s="23"/>
      <c r="Y15" s="337"/>
      <c r="Z15" s="339">
        <v>6</v>
      </c>
      <c r="AA15" s="338"/>
      <c r="AB15" s="430">
        <v>22</v>
      </c>
      <c r="AC15"/>
    </row>
    <row r="16" spans="1:29" ht="6" customHeight="1" x14ac:dyDescent="0.5">
      <c r="A16" s="111"/>
      <c r="B16" s="20"/>
      <c r="C16" s="463"/>
      <c r="D16" s="864"/>
      <c r="E16" s="864"/>
      <c r="F16" s="864"/>
      <c r="G16" s="865"/>
      <c r="H16" s="847"/>
      <c r="I16" s="848"/>
      <c r="J16" s="848"/>
      <c r="K16" s="848"/>
      <c r="L16" s="848"/>
      <c r="M16" s="848"/>
      <c r="N16" s="848"/>
      <c r="O16" s="848"/>
      <c r="P16" s="848"/>
      <c r="Q16" s="848"/>
      <c r="R16" s="848"/>
      <c r="S16" s="848"/>
      <c r="T16" s="848"/>
      <c r="U16" s="848"/>
      <c r="V16" s="848"/>
      <c r="W16" s="849"/>
      <c r="X16" s="21"/>
      <c r="Y16" s="27"/>
      <c r="AB16" s="65"/>
      <c r="AC16"/>
    </row>
    <row r="17" spans="1:29" ht="19.95" customHeight="1" x14ac:dyDescent="0.5">
      <c r="A17" s="435" t="s">
        <v>77</v>
      </c>
      <c r="B17" s="22"/>
      <c r="C17" s="722" t="s">
        <v>2689</v>
      </c>
      <c r="D17" s="722"/>
      <c r="E17" s="722"/>
      <c r="F17" s="722"/>
      <c r="G17" s="722"/>
      <c r="H17" s="847"/>
      <c r="I17" s="848"/>
      <c r="J17" s="848"/>
      <c r="K17" s="848"/>
      <c r="L17" s="848"/>
      <c r="M17" s="848"/>
      <c r="N17" s="848"/>
      <c r="O17" s="848"/>
      <c r="P17" s="848"/>
      <c r="Q17" s="848"/>
      <c r="R17" s="848"/>
      <c r="S17" s="848"/>
      <c r="T17" s="848"/>
      <c r="U17" s="848"/>
      <c r="V17" s="848"/>
      <c r="W17" s="849"/>
      <c r="X17" s="23"/>
      <c r="Y17" s="337"/>
      <c r="Z17" s="339">
        <v>7</v>
      </c>
      <c r="AA17" s="338"/>
      <c r="AB17" s="430">
        <v>23</v>
      </c>
      <c r="AC17"/>
    </row>
    <row r="18" spans="1:29" ht="6" customHeight="1" x14ac:dyDescent="0.5">
      <c r="A18" s="111"/>
      <c r="B18" s="20"/>
      <c r="C18" s="463"/>
      <c r="D18" s="463"/>
      <c r="E18" s="463"/>
      <c r="F18" s="463"/>
      <c r="G18" s="463"/>
      <c r="H18" s="847"/>
      <c r="I18" s="848"/>
      <c r="J18" s="848"/>
      <c r="K18" s="848"/>
      <c r="L18" s="848"/>
      <c r="M18" s="848"/>
      <c r="N18" s="848"/>
      <c r="O18" s="848"/>
      <c r="P18" s="848"/>
      <c r="Q18" s="848"/>
      <c r="R18" s="848"/>
      <c r="S18" s="848"/>
      <c r="T18" s="848"/>
      <c r="U18" s="848"/>
      <c r="V18" s="848"/>
      <c r="W18" s="849"/>
      <c r="X18" s="21"/>
      <c r="Y18" s="27"/>
      <c r="AB18" s="65"/>
      <c r="AC18"/>
    </row>
    <row r="19" spans="1:29" ht="19.95" customHeight="1" x14ac:dyDescent="0.5">
      <c r="A19" s="435" t="s">
        <v>594</v>
      </c>
      <c r="B19" s="22"/>
      <c r="C19" s="859"/>
      <c r="D19" s="860"/>
      <c r="E19" s="861" t="s">
        <v>876</v>
      </c>
      <c r="F19" s="861"/>
      <c r="G19" s="467"/>
      <c r="H19" s="847"/>
      <c r="I19" s="848"/>
      <c r="J19" s="848"/>
      <c r="K19" s="848"/>
      <c r="L19" s="848"/>
      <c r="M19" s="848"/>
      <c r="N19" s="848"/>
      <c r="O19" s="848"/>
      <c r="P19" s="848"/>
      <c r="Q19" s="848"/>
      <c r="R19" s="848"/>
      <c r="S19" s="848"/>
      <c r="T19" s="848"/>
      <c r="U19" s="848"/>
      <c r="V19" s="848"/>
      <c r="W19" s="849"/>
      <c r="X19" s="23"/>
      <c r="Y19" s="337"/>
      <c r="Z19" s="339">
        <v>8</v>
      </c>
      <c r="AA19" s="338"/>
      <c r="AB19" s="430">
        <v>24</v>
      </c>
      <c r="AC19"/>
    </row>
    <row r="20" spans="1:29" ht="6" customHeight="1" x14ac:dyDescent="0.5">
      <c r="A20" s="111"/>
      <c r="B20" s="20"/>
      <c r="C20" s="860"/>
      <c r="D20" s="860"/>
      <c r="E20" s="861"/>
      <c r="F20" s="861"/>
      <c r="G20" s="463"/>
      <c r="H20" s="847"/>
      <c r="I20" s="848"/>
      <c r="J20" s="848"/>
      <c r="K20" s="848"/>
      <c r="L20" s="848"/>
      <c r="M20" s="848"/>
      <c r="N20" s="848"/>
      <c r="O20" s="848"/>
      <c r="P20" s="848"/>
      <c r="Q20" s="848"/>
      <c r="R20" s="848"/>
      <c r="S20" s="848"/>
      <c r="T20" s="848"/>
      <c r="U20" s="848"/>
      <c r="V20" s="848"/>
      <c r="W20" s="849"/>
      <c r="X20" s="21"/>
      <c r="Y20" s="27"/>
      <c r="AB20" s="65"/>
      <c r="AC20"/>
    </row>
    <row r="21" spans="1:29" ht="19.95" customHeight="1" x14ac:dyDescent="0.5">
      <c r="A21" s="435" t="s">
        <v>595</v>
      </c>
      <c r="B21" s="22"/>
      <c r="C21" s="860"/>
      <c r="D21" s="860"/>
      <c r="E21" s="861"/>
      <c r="F21" s="861"/>
      <c r="G21" s="467"/>
      <c r="H21" s="847"/>
      <c r="I21" s="848"/>
      <c r="J21" s="848"/>
      <c r="K21" s="848"/>
      <c r="L21" s="848"/>
      <c r="M21" s="848"/>
      <c r="N21" s="848"/>
      <c r="O21" s="848"/>
      <c r="P21" s="848"/>
      <c r="Q21" s="848"/>
      <c r="R21" s="848"/>
      <c r="S21" s="848"/>
      <c r="T21" s="848"/>
      <c r="U21" s="848"/>
      <c r="V21" s="848"/>
      <c r="W21" s="849"/>
      <c r="X21" s="23"/>
      <c r="Y21" s="337"/>
      <c r="Z21" s="339">
        <v>9</v>
      </c>
      <c r="AA21" s="338"/>
      <c r="AB21" s="430">
        <v>25</v>
      </c>
      <c r="AC21"/>
    </row>
    <row r="22" spans="1:29" ht="6" customHeight="1" x14ac:dyDescent="0.5">
      <c r="A22" s="111"/>
      <c r="B22" s="20"/>
      <c r="C22" s="463"/>
      <c r="D22" s="463"/>
      <c r="E22" s="463"/>
      <c r="F22" s="463"/>
      <c r="G22" s="463"/>
      <c r="H22" s="847"/>
      <c r="I22" s="848"/>
      <c r="J22" s="848"/>
      <c r="K22" s="848"/>
      <c r="L22" s="848"/>
      <c r="M22" s="848"/>
      <c r="N22" s="848"/>
      <c r="O22" s="848"/>
      <c r="P22" s="848"/>
      <c r="Q22" s="848"/>
      <c r="R22" s="848"/>
      <c r="S22" s="848"/>
      <c r="T22" s="848"/>
      <c r="U22" s="848"/>
      <c r="V22" s="848"/>
      <c r="W22" s="849"/>
      <c r="X22" s="21"/>
      <c r="Y22" s="27"/>
      <c r="Z22" s="3"/>
      <c r="AB22" s="65"/>
      <c r="AC22"/>
    </row>
    <row r="23" spans="1:29" ht="19.95" customHeight="1" x14ac:dyDescent="0.5">
      <c r="A23" s="435" t="s">
        <v>596</v>
      </c>
      <c r="B23" s="22"/>
      <c r="C23" s="859"/>
      <c r="D23" s="860"/>
      <c r="E23" s="862" t="s">
        <v>877</v>
      </c>
      <c r="F23" s="862"/>
      <c r="G23" s="467"/>
      <c r="H23" s="847"/>
      <c r="I23" s="848"/>
      <c r="J23" s="848"/>
      <c r="K23" s="848"/>
      <c r="L23" s="848"/>
      <c r="M23" s="848"/>
      <c r="N23" s="848"/>
      <c r="O23" s="848"/>
      <c r="P23" s="848"/>
      <c r="Q23" s="848"/>
      <c r="R23" s="848"/>
      <c r="S23" s="848"/>
      <c r="T23" s="848"/>
      <c r="U23" s="848"/>
      <c r="V23" s="848"/>
      <c r="W23" s="849"/>
      <c r="X23" s="23"/>
      <c r="Y23" s="337"/>
      <c r="Z23" s="339">
        <v>10</v>
      </c>
      <c r="AA23" s="338"/>
      <c r="AB23" s="430">
        <v>26</v>
      </c>
      <c r="AC23"/>
    </row>
    <row r="24" spans="1:29" ht="6" customHeight="1" x14ac:dyDescent="0.5">
      <c r="A24" s="111"/>
      <c r="B24" s="22"/>
      <c r="C24" s="860"/>
      <c r="D24" s="860"/>
      <c r="E24" s="862"/>
      <c r="F24" s="862"/>
      <c r="G24" s="467"/>
      <c r="H24" s="847"/>
      <c r="I24" s="848"/>
      <c r="J24" s="848"/>
      <c r="K24" s="848"/>
      <c r="L24" s="848"/>
      <c r="M24" s="848"/>
      <c r="N24" s="848"/>
      <c r="O24" s="848"/>
      <c r="P24" s="848"/>
      <c r="Q24" s="848"/>
      <c r="R24" s="848"/>
      <c r="S24" s="848"/>
      <c r="T24" s="848"/>
      <c r="U24" s="848"/>
      <c r="V24" s="848"/>
      <c r="W24" s="849"/>
      <c r="X24" s="23"/>
      <c r="Z24" s="3"/>
      <c r="AB24" s="65"/>
      <c r="AC24"/>
    </row>
    <row r="25" spans="1:29" ht="19.95" customHeight="1" x14ac:dyDescent="0.5">
      <c r="A25" s="791" t="s">
        <v>3296</v>
      </c>
      <c r="B25" s="22"/>
      <c r="C25" s="860"/>
      <c r="D25" s="860"/>
      <c r="E25" s="862"/>
      <c r="F25" s="862"/>
      <c r="G25" s="467"/>
      <c r="H25" s="847"/>
      <c r="I25" s="848"/>
      <c r="J25" s="848"/>
      <c r="K25" s="848"/>
      <c r="L25" s="848"/>
      <c r="M25" s="848"/>
      <c r="N25" s="848"/>
      <c r="O25" s="848"/>
      <c r="P25" s="848"/>
      <c r="Q25" s="848"/>
      <c r="R25" s="848"/>
      <c r="S25" s="848"/>
      <c r="T25" s="848"/>
      <c r="U25" s="848"/>
      <c r="V25" s="848"/>
      <c r="W25" s="849"/>
      <c r="X25" s="23"/>
      <c r="Y25" s="337"/>
      <c r="Z25" s="339">
        <v>11</v>
      </c>
      <c r="AA25" s="338"/>
      <c r="AB25" s="430">
        <v>27</v>
      </c>
      <c r="AC25"/>
    </row>
    <row r="26" spans="1:29" ht="6" customHeight="1" x14ac:dyDescent="0.5">
      <c r="A26" s="863"/>
      <c r="B26" s="22"/>
      <c r="C26" s="449"/>
      <c r="D26" s="449"/>
      <c r="E26" s="449"/>
      <c r="F26" s="449"/>
      <c r="G26" s="467"/>
      <c r="H26" s="847"/>
      <c r="I26" s="848"/>
      <c r="J26" s="848"/>
      <c r="K26" s="848"/>
      <c r="L26" s="848"/>
      <c r="M26" s="848"/>
      <c r="N26" s="848"/>
      <c r="O26" s="848"/>
      <c r="P26" s="848"/>
      <c r="Q26" s="848"/>
      <c r="R26" s="848"/>
      <c r="S26" s="848"/>
      <c r="T26" s="848"/>
      <c r="U26" s="848"/>
      <c r="V26" s="848"/>
      <c r="W26" s="849"/>
      <c r="X26" s="23"/>
      <c r="Y26" s="27"/>
      <c r="Z26" s="3"/>
      <c r="AB26" s="65"/>
      <c r="AC26"/>
    </row>
    <row r="27" spans="1:29" ht="19.95" customHeight="1" x14ac:dyDescent="0.5">
      <c r="A27" s="863"/>
      <c r="B27" s="22"/>
      <c r="C27" s="859"/>
      <c r="D27" s="860"/>
      <c r="E27" s="861" t="s">
        <v>878</v>
      </c>
      <c r="F27" s="861"/>
      <c r="G27" s="467"/>
      <c r="H27" s="847"/>
      <c r="I27" s="848"/>
      <c r="J27" s="848"/>
      <c r="K27" s="848"/>
      <c r="L27" s="848"/>
      <c r="M27" s="848"/>
      <c r="N27" s="848"/>
      <c r="O27" s="848"/>
      <c r="P27" s="848"/>
      <c r="Q27" s="848"/>
      <c r="R27" s="848"/>
      <c r="S27" s="848"/>
      <c r="T27" s="848"/>
      <c r="U27" s="848"/>
      <c r="V27" s="848"/>
      <c r="W27" s="849"/>
      <c r="X27" s="23"/>
      <c r="Y27" s="337"/>
      <c r="Z27" s="339">
        <v>12</v>
      </c>
      <c r="AA27" s="338"/>
      <c r="AB27" s="430">
        <v>28</v>
      </c>
      <c r="AC27"/>
    </row>
    <row r="28" spans="1:29" ht="6" customHeight="1" x14ac:dyDescent="0.5">
      <c r="A28" s="111"/>
      <c r="B28" s="22"/>
      <c r="C28" s="860"/>
      <c r="D28" s="860"/>
      <c r="E28" s="861"/>
      <c r="F28" s="861"/>
      <c r="G28" s="467"/>
      <c r="H28" s="847"/>
      <c r="I28" s="848"/>
      <c r="J28" s="848"/>
      <c r="K28" s="848"/>
      <c r="L28" s="848"/>
      <c r="M28" s="848"/>
      <c r="N28" s="848"/>
      <c r="O28" s="848"/>
      <c r="P28" s="848"/>
      <c r="Q28" s="848"/>
      <c r="R28" s="848"/>
      <c r="S28" s="848"/>
      <c r="T28" s="848"/>
      <c r="U28" s="848"/>
      <c r="V28" s="848"/>
      <c r="W28" s="849"/>
      <c r="X28" s="23"/>
      <c r="Y28" s="27"/>
      <c r="Z28" s="3"/>
      <c r="AB28" s="65"/>
      <c r="AC28"/>
    </row>
    <row r="29" spans="1:29" ht="19.95" customHeight="1" thickBot="1" x14ac:dyDescent="0.55000000000000004">
      <c r="A29" s="791" t="s">
        <v>45</v>
      </c>
      <c r="B29" s="22"/>
      <c r="C29" s="860"/>
      <c r="D29" s="860"/>
      <c r="E29" s="861"/>
      <c r="F29" s="861"/>
      <c r="G29" s="466"/>
      <c r="H29" s="850"/>
      <c r="I29" s="851"/>
      <c r="J29" s="851"/>
      <c r="K29" s="851"/>
      <c r="L29" s="851"/>
      <c r="M29" s="851"/>
      <c r="N29" s="851"/>
      <c r="O29" s="851"/>
      <c r="P29" s="851"/>
      <c r="Q29" s="851"/>
      <c r="R29" s="851"/>
      <c r="S29" s="851"/>
      <c r="T29" s="851"/>
      <c r="U29" s="851"/>
      <c r="V29" s="851"/>
      <c r="W29" s="852"/>
      <c r="X29" s="54"/>
      <c r="Y29" s="337"/>
      <c r="Z29" s="339">
        <v>13</v>
      </c>
      <c r="AA29" s="338"/>
      <c r="AB29" s="430">
        <v>29</v>
      </c>
      <c r="AC29"/>
    </row>
    <row r="30" spans="1:29" ht="6" customHeight="1" thickTop="1" x14ac:dyDescent="0.5">
      <c r="A30" s="863"/>
      <c r="B30" s="22"/>
      <c r="C30" s="449"/>
      <c r="D30" s="449"/>
      <c r="E30" s="449"/>
      <c r="F30" s="458">
        <v>1</v>
      </c>
      <c r="G30" s="467"/>
      <c r="H30" s="466"/>
      <c r="I30" s="466"/>
      <c r="J30" s="502"/>
      <c r="K30" s="502"/>
      <c r="L30" s="502"/>
      <c r="M30" s="502"/>
      <c r="N30" s="502"/>
      <c r="O30" s="502"/>
      <c r="P30" s="502"/>
      <c r="Q30" s="502"/>
      <c r="R30" s="19"/>
      <c r="S30" s="19"/>
      <c r="T30" s="19"/>
      <c r="U30" s="19"/>
      <c r="V30" s="19"/>
      <c r="W30" s="19"/>
      <c r="X30" s="54"/>
      <c r="Y30" s="27"/>
      <c r="Z30" s="3"/>
      <c r="AB30" s="65"/>
      <c r="AC30"/>
    </row>
    <row r="31" spans="1:29" ht="19.95" customHeight="1" thickBot="1" x14ac:dyDescent="0.55000000000000004">
      <c r="A31" s="863"/>
      <c r="B31" s="22"/>
      <c r="C31" s="467"/>
      <c r="D31" s="467"/>
      <c r="E31" s="449"/>
      <c r="F31" s="458">
        <v>1</v>
      </c>
      <c r="G31" s="741" t="s">
        <v>611</v>
      </c>
      <c r="H31" s="741"/>
      <c r="I31" s="741"/>
      <c r="J31" s="741"/>
      <c r="K31" s="741"/>
      <c r="L31" s="741"/>
      <c r="M31" s="741"/>
      <c r="N31" s="741"/>
      <c r="O31" s="741"/>
      <c r="P31" s="741"/>
      <c r="Q31" s="741"/>
      <c r="R31" s="19"/>
      <c r="S31" s="632"/>
      <c r="T31" s="632"/>
      <c r="U31" s="632"/>
      <c r="V31" s="632"/>
      <c r="W31" s="632"/>
      <c r="X31" s="729"/>
      <c r="Y31" s="337"/>
      <c r="Z31" s="339">
        <v>14</v>
      </c>
      <c r="AA31" s="338"/>
      <c r="AB31" s="430">
        <v>30</v>
      </c>
      <c r="AC31"/>
    </row>
    <row r="32" spans="1:29" ht="6" customHeight="1" thickBot="1" x14ac:dyDescent="0.55000000000000004">
      <c r="A32" s="111"/>
      <c r="B32" s="22"/>
      <c r="C32" s="688" t="s">
        <v>49</v>
      </c>
      <c r="D32" s="688"/>
      <c r="E32" s="449"/>
      <c r="F32" s="458"/>
      <c r="G32" s="466"/>
      <c r="H32" s="466"/>
      <c r="I32" s="466"/>
      <c r="J32" s="502"/>
      <c r="K32" s="502"/>
      <c r="L32" s="502"/>
      <c r="M32" s="466"/>
      <c r="N32" s="502"/>
      <c r="O32" s="502"/>
      <c r="P32" s="502"/>
      <c r="Q32" s="502"/>
      <c r="R32" s="19"/>
      <c r="S32" s="632"/>
      <c r="T32" s="632"/>
      <c r="U32" s="632"/>
      <c r="V32" s="632"/>
      <c r="W32" s="632"/>
      <c r="X32" s="729"/>
      <c r="Y32" s="27"/>
      <c r="AB32" s="65"/>
      <c r="AC32"/>
    </row>
    <row r="33" spans="1:29" ht="19.95" customHeight="1" thickTop="1" thickBot="1" x14ac:dyDescent="0.55000000000000004">
      <c r="A33" s="435" t="s">
        <v>4165</v>
      </c>
      <c r="B33" s="22"/>
      <c r="C33" s="688"/>
      <c r="D33" s="688"/>
      <c r="E33" s="449"/>
      <c r="F33" s="440" t="s">
        <v>608</v>
      </c>
      <c r="G33" s="706"/>
      <c r="H33" s="707"/>
      <c r="I33" s="707"/>
      <c r="J33" s="707"/>
      <c r="K33" s="708"/>
      <c r="L33" s="440" t="s">
        <v>606</v>
      </c>
      <c r="M33" s="706"/>
      <c r="N33" s="707"/>
      <c r="O33" s="707"/>
      <c r="P33" s="707"/>
      <c r="Q33" s="708"/>
      <c r="R33" s="19"/>
      <c r="S33" s="632"/>
      <c r="T33" s="632"/>
      <c r="U33" s="632"/>
      <c r="V33" s="632"/>
      <c r="W33" s="632"/>
      <c r="X33" s="729"/>
      <c r="Y33" s="337"/>
      <c r="Z33" s="339">
        <v>15</v>
      </c>
      <c r="AA33" s="338"/>
      <c r="AB33" s="430">
        <v>31</v>
      </c>
      <c r="AC33"/>
    </row>
    <row r="34" spans="1:29" ht="6" customHeight="1" thickTop="1" thickBot="1" x14ac:dyDescent="0.55000000000000004">
      <c r="A34" s="111"/>
      <c r="B34" s="22"/>
      <c r="C34" s="688"/>
      <c r="D34" s="688"/>
      <c r="E34" s="449"/>
      <c r="F34" s="458"/>
      <c r="G34" s="466"/>
      <c r="H34" s="466"/>
      <c r="I34" s="466"/>
      <c r="J34" s="502"/>
      <c r="K34" s="502"/>
      <c r="L34" s="502"/>
      <c r="M34" s="466"/>
      <c r="N34" s="502"/>
      <c r="O34" s="502"/>
      <c r="P34" s="502"/>
      <c r="Q34" s="502"/>
      <c r="R34" s="19"/>
      <c r="S34" s="632"/>
      <c r="T34" s="632"/>
      <c r="U34" s="632"/>
      <c r="V34" s="632"/>
      <c r="W34" s="632"/>
      <c r="X34" s="729"/>
      <c r="Y34" s="27"/>
      <c r="AB34" s="65"/>
      <c r="AC34"/>
    </row>
    <row r="35" spans="1:29" ht="19.95" customHeight="1" thickTop="1" thickBot="1" x14ac:dyDescent="0.55000000000000004">
      <c r="A35" s="435" t="s">
        <v>4161</v>
      </c>
      <c r="B35" s="22"/>
      <c r="C35" s="688"/>
      <c r="D35" s="688"/>
      <c r="E35" s="449"/>
      <c r="F35" s="440" t="s">
        <v>609</v>
      </c>
      <c r="G35" s="706"/>
      <c r="H35" s="707"/>
      <c r="I35" s="707"/>
      <c r="J35" s="707"/>
      <c r="K35" s="708"/>
      <c r="L35" s="440" t="s">
        <v>607</v>
      </c>
      <c r="M35" s="706"/>
      <c r="N35" s="707"/>
      <c r="O35" s="707"/>
      <c r="P35" s="707"/>
      <c r="Q35" s="708"/>
      <c r="R35" s="19"/>
      <c r="S35" s="632"/>
      <c r="T35" s="632"/>
      <c r="U35" s="632"/>
      <c r="V35" s="632"/>
      <c r="W35" s="632"/>
      <c r="X35" s="729"/>
      <c r="Y35" s="337"/>
      <c r="Z35" s="339">
        <v>16</v>
      </c>
      <c r="AA35" s="338"/>
      <c r="AB35" s="430">
        <v>32</v>
      </c>
      <c r="AC35"/>
    </row>
    <row r="36" spans="1:29" ht="9.9499999999999993" customHeight="1" thickTop="1" thickBot="1" x14ac:dyDescent="0.55000000000000004">
      <c r="A36" s="111"/>
      <c r="B36" s="119"/>
      <c r="C36" s="130" t="s">
        <v>4314</v>
      </c>
      <c r="D36" s="24"/>
      <c r="E36" s="24"/>
      <c r="F36" s="78">
        <v>4</v>
      </c>
      <c r="G36" s="24"/>
      <c r="H36" s="24"/>
      <c r="I36" s="24"/>
      <c r="J36" s="24"/>
      <c r="K36" s="24"/>
      <c r="L36" s="24"/>
      <c r="M36" s="24"/>
      <c r="N36" s="24"/>
      <c r="O36" s="24"/>
      <c r="P36" s="24"/>
      <c r="Q36" s="24"/>
      <c r="R36" s="55"/>
      <c r="S36" s="730"/>
      <c r="T36" s="730"/>
      <c r="U36" s="730"/>
      <c r="V36" s="730"/>
      <c r="W36" s="730"/>
      <c r="X36" s="731"/>
      <c r="Y36" s="27"/>
      <c r="AC36"/>
    </row>
    <row r="37" spans="1:29" ht="15.75" hidden="1" customHeight="1" thickTop="1" x14ac:dyDescent="0.5">
      <c r="G37" s="18">
        <v>800</v>
      </c>
      <c r="M37" s="116" t="b">
        <v>1</v>
      </c>
      <c r="N37" s="116" t="b">
        <v>0</v>
      </c>
      <c r="AC37"/>
    </row>
    <row r="38" spans="1:29" ht="5.0999999999999996" customHeight="1" thickTop="1" x14ac:dyDescent="0.5">
      <c r="B38" s="4"/>
      <c r="C38" s="4"/>
      <c r="D38" s="4"/>
      <c r="E38" s="4"/>
      <c r="F38" s="4"/>
      <c r="G38" s="4"/>
      <c r="AC38"/>
    </row>
    <row r="39" spans="1:29" hidden="1" x14ac:dyDescent="0.5">
      <c r="I39" s="1">
        <f>I37</f>
        <v>0</v>
      </c>
      <c r="J39" s="1">
        <f>J37</f>
        <v>0</v>
      </c>
    </row>
    <row r="412" spans="5:13" hidden="1" x14ac:dyDescent="0.5">
      <c r="E412" s="1">
        <v>0</v>
      </c>
      <c r="M412" s="1">
        <v>0</v>
      </c>
    </row>
  </sheetData>
  <sheetProtection algorithmName="SHA-512" hashValue="9fMVkCMwY/rhYwY6RUkNCyby4iVtK6527H/pnA4nW5XUQL0803WHB1CYvNXxPTDTfsSYdWNd3ySke4sg9z4Tqg==" saltValue="wONYpQMwKe5q0l2gyMc7cw==" spinCount="100000" sheet="1" objects="1" scenarios="1" selectLockedCells="1" autoFilter="0"/>
  <dataConsolidate/>
  <mergeCells count="41">
    <mergeCell ref="A25:A27"/>
    <mergeCell ref="A29:A31"/>
    <mergeCell ref="D14:G16"/>
    <mergeCell ref="R5:W5"/>
    <mergeCell ref="H7:M7"/>
    <mergeCell ref="Q7:W7"/>
    <mergeCell ref="M4:M6"/>
    <mergeCell ref="I5:K5"/>
    <mergeCell ref="N5:Q5"/>
    <mergeCell ref="C19:D21"/>
    <mergeCell ref="C32:D35"/>
    <mergeCell ref="H9:M9"/>
    <mergeCell ref="N9:P9"/>
    <mergeCell ref="P2:Q2"/>
    <mergeCell ref="N7:P7"/>
    <mergeCell ref="B5:G5"/>
    <mergeCell ref="B7:G7"/>
    <mergeCell ref="B9:G9"/>
    <mergeCell ref="C23:D25"/>
    <mergeCell ref="C27:D29"/>
    <mergeCell ref="E27:F29"/>
    <mergeCell ref="E23:F25"/>
    <mergeCell ref="E19:F21"/>
    <mergeCell ref="B11:G11"/>
    <mergeCell ref="B12:C14"/>
    <mergeCell ref="R2:S2"/>
    <mergeCell ref="T2:U2"/>
    <mergeCell ref="V2:W2"/>
    <mergeCell ref="G31:Q31"/>
    <mergeCell ref="S31:X36"/>
    <mergeCell ref="G33:K33"/>
    <mergeCell ref="M33:Q33"/>
    <mergeCell ref="G35:K35"/>
    <mergeCell ref="M35:Q35"/>
    <mergeCell ref="H11:W29"/>
    <mergeCell ref="C17:G17"/>
    <mergeCell ref="D13:G13"/>
    <mergeCell ref="R9:V9"/>
    <mergeCell ref="B1:K3"/>
    <mergeCell ref="L2:M2"/>
    <mergeCell ref="N2:O2"/>
  </mergeCells>
  <conditionalFormatting sqref="Y2">
    <cfRule type="expression" dxfId="74" priority="3">
      <formula>$Z$2="OK"</formula>
    </cfRule>
    <cfRule type="expression" dxfId="73" priority="4">
      <formula>$Z$2="OK"</formula>
    </cfRule>
  </conditionalFormatting>
  <dataValidations count="5">
    <dataValidation allowBlank="1" showErrorMessage="1" promptTitle="Descripción" prompt="Escirbe lo que quieras que aparezca en el NOMBRE de la pregunta. Éste se formará con el PREFIJO puesto en Datos Generales + el número de la pregunta + la Descripción." sqref="H9" xr:uid="{00000000-0002-0000-1800-00000000000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1800-000001000000}"/>
    <dataValidation type="whole" allowBlank="1" showInputMessage="1" showErrorMessage="1" sqref="H5" xr:uid="{00000000-0002-0000-1800-000002000000}">
      <formula1>1</formula1>
      <formula2>1000</formula2>
    </dataValidation>
    <dataValidation type="whole" operator="greaterThanOrEqual" allowBlank="1" showInputMessage="1" showErrorMessage="1" error="Solo Números Positivos_x000a_Onli Positive Number" sqref="Q9" xr:uid="{00000000-0002-0000-1800-000003000000}">
      <formula1>0</formula1>
    </dataValidation>
    <dataValidation type="whole" allowBlank="1" showInputMessage="1" showErrorMessage="1" error="[50 - 500]" sqref="W9" xr:uid="{00000000-0002-0000-1800-000004000000}">
      <formula1>10</formula1>
      <formula2>500</formula2>
    </dataValidation>
  </dataValidations>
  <hyperlinks>
    <hyperlink ref="B1:K3" r:id="rId1" display="FastTest PlugIn - Cloze / Descripción" xr:uid="{00000000-0004-0000-18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5537" r:id="rId6" name="Contador 10">
              <controlPr defaultSize="0" autoPict="0" macro="[0]!Cambiar_N_I_Banco_Preguntas" altText="Para consultar los datos de cada pregunta.">
                <anchor moveWithCells="1" sizeWithCells="1">
                  <from>
                    <xdr:col>7</xdr:col>
                    <xdr:colOff>342900</xdr:colOff>
                    <xdr:row>3</xdr:row>
                    <xdr:rowOff>67733</xdr:rowOff>
                  </from>
                  <to>
                    <xdr:col>8</xdr:col>
                    <xdr:colOff>25400</xdr:colOff>
                    <xdr:row>5</xdr:row>
                    <xdr:rowOff>8467</xdr:rowOff>
                  </to>
                </anchor>
              </controlPr>
            </control>
          </mc:Choice>
        </mc:AlternateContent>
        <mc:AlternateContent xmlns:mc="http://schemas.openxmlformats.org/markup-compatibility/2006">
          <mc:Choice Requires="x14">
            <control shapeId="65538" r:id="rId7" name="Contador 100">
              <controlPr defaultSize="0" autoPict="0" macro="[0]!Cambiar_N_I_Banco_Preguntas" altText="Para consultar los datos de cada pregunta.">
                <anchor moveWithCells="1" sizeWithCells="1">
                  <from>
                    <xdr:col>8</xdr:col>
                    <xdr:colOff>25400</xdr:colOff>
                    <xdr:row>3</xdr:row>
                    <xdr:rowOff>67733</xdr:rowOff>
                  </from>
                  <to>
                    <xdr:col>8</xdr:col>
                    <xdr:colOff>114300</xdr:colOff>
                    <xdr:row>5</xdr:row>
                    <xdr:rowOff>8467</xdr:rowOff>
                  </to>
                </anchor>
              </controlPr>
            </control>
          </mc:Choice>
        </mc:AlternateContent>
        <mc:AlternateContent xmlns:mc="http://schemas.openxmlformats.org/markup-compatibility/2006">
          <mc:Choice Requires="x14">
            <control shapeId="65542" r:id="rId8" name="Contador 1">
              <controlPr defaultSize="0" autoPict="0" macro="[0]!Ver_Datos_Preguntas" altText="Para consultar los datos de cada pregunta.">
                <anchor moveWithCells="1" sizeWithCells="1">
                  <from>
                    <xdr:col>11</xdr:col>
                    <xdr:colOff>393700</xdr:colOff>
                    <xdr:row>4</xdr:row>
                    <xdr:rowOff>0</xdr:rowOff>
                  </from>
                  <to>
                    <xdr:col>12</xdr:col>
                    <xdr:colOff>76200</xdr:colOff>
                    <xdr:row>5</xdr:row>
                    <xdr:rowOff>21167</xdr:rowOff>
                  </to>
                </anchor>
              </controlPr>
            </control>
          </mc:Choice>
        </mc:AlternateContent>
        <mc:AlternateContent xmlns:mc="http://schemas.openxmlformats.org/markup-compatibility/2006">
          <mc:Choice Requires="x14">
            <control shapeId="65543" r:id="rId9" name="Box PREGUNTAS">
              <controlPr defaultSize="0" autoFill="0" autoLine="0" autoPict="0">
                <anchor moveWithCells="1">
                  <from>
                    <xdr:col>12</xdr:col>
                    <xdr:colOff>76200</xdr:colOff>
                    <xdr:row>4</xdr:row>
                    <xdr:rowOff>12700</xdr:rowOff>
                  </from>
                  <to>
                    <xdr:col>12</xdr:col>
                    <xdr:colOff>325967</xdr:colOff>
                    <xdr:row>5</xdr:row>
                    <xdr:rowOff>8467</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_28">
    <tabColor rgb="FFE87B00"/>
    <pageSetUpPr autoPageBreaks="0" fitToPage="1"/>
  </sheetPr>
  <dimension ref="A1:AK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35" x14ac:dyDescent="0.5"/>
  <cols>
    <col min="1" max="1" width="9.87890625" customWidth="1"/>
    <col min="2" max="3" width="3.64453125" hidden="1" customWidth="1"/>
    <col min="4" max="5" width="3.64453125" style="2" hidden="1" customWidth="1"/>
    <col min="6" max="6" width="9.87890625" style="2" customWidth="1"/>
    <col min="7" max="7" width="82" customWidth="1"/>
    <col min="8" max="9" width="9.87890625" customWidth="1"/>
    <col min="10" max="29" width="5.64453125" hidden="1" customWidth="1"/>
    <col min="30" max="30" width="15.64453125" customWidth="1"/>
    <col min="31" max="31" width="5.64453125" customWidth="1"/>
    <col min="32" max="36" width="11.41015625" customWidth="1"/>
    <col min="37" max="16384" width="11.41015625" hidden="1"/>
  </cols>
  <sheetData>
    <row r="1" spans="1:37" ht="39.950000000000003" customHeight="1" x14ac:dyDescent="0.5">
      <c r="A1" s="121" t="s">
        <v>4314</v>
      </c>
      <c r="B1" s="67"/>
      <c r="C1" s="68"/>
      <c r="D1" s="120"/>
      <c r="E1" s="120"/>
      <c r="F1" s="122" t="s">
        <v>4193</v>
      </c>
      <c r="G1" s="229" t="s">
        <v>4194</v>
      </c>
      <c r="H1" s="333">
        <f>COUNTA(Tabla_CL[Enunciado])</f>
        <v>0</v>
      </c>
      <c r="I1" s="552" t="s">
        <v>339</v>
      </c>
      <c r="AA1">
        <f xml:space="preserve"> COUNTA(AD4:XFD4)</f>
        <v>0</v>
      </c>
      <c r="AC1">
        <f>AA1 * 3 + COLUMN()</f>
        <v>29</v>
      </c>
      <c r="AF1" s="496"/>
    </row>
    <row r="2" spans="1:37" ht="46.7" x14ac:dyDescent="0.5">
      <c r="A2" s="139" t="s">
        <v>22</v>
      </c>
      <c r="B2" s="80"/>
      <c r="C2" s="29"/>
      <c r="D2" s="30"/>
      <c r="E2" s="30"/>
      <c r="F2" s="167" t="s">
        <v>4195</v>
      </c>
      <c r="G2" s="168" t="s">
        <v>4246</v>
      </c>
      <c r="H2" s="169" t="s">
        <v>3950</v>
      </c>
      <c r="I2" s="516" t="s">
        <v>3367</v>
      </c>
      <c r="J2" s="497"/>
      <c r="K2" s="170"/>
      <c r="L2" s="171"/>
      <c r="M2" s="172"/>
      <c r="N2" s="173"/>
      <c r="O2" s="174"/>
      <c r="P2" s="175"/>
      <c r="Q2" s="170"/>
      <c r="R2" s="171"/>
      <c r="S2" s="172"/>
      <c r="T2" s="172"/>
      <c r="U2" s="172"/>
      <c r="V2" s="172"/>
      <c r="W2" s="172"/>
      <c r="X2" s="172"/>
      <c r="Y2" s="172"/>
      <c r="Z2" s="172"/>
      <c r="AA2" s="172"/>
      <c r="AB2" s="172"/>
      <c r="AC2" s="172"/>
      <c r="AD2" s="553" t="s">
        <v>3957</v>
      </c>
      <c r="AE2" s="553" t="s">
        <v>3958</v>
      </c>
      <c r="AF2" s="176" t="s">
        <v>1111</v>
      </c>
      <c r="AG2" s="177" t="s">
        <v>1112</v>
      </c>
      <c r="AH2" s="563" t="s">
        <v>1113</v>
      </c>
      <c r="AI2" s="178" t="s">
        <v>1114</v>
      </c>
      <c r="AJ2" s="175" t="s">
        <v>924</v>
      </c>
    </row>
    <row r="3" spans="1:37" s="192" customFormat="1" ht="11.7" hidden="1" x14ac:dyDescent="0.5">
      <c r="A3" s="376"/>
      <c r="B3" s="376"/>
      <c r="C3" s="376"/>
      <c r="D3" s="376"/>
      <c r="E3" s="376"/>
      <c r="F3" s="376"/>
      <c r="G3" s="376"/>
      <c r="H3" s="376"/>
      <c r="I3" s="376"/>
      <c r="J3" s="376"/>
      <c r="K3" s="376"/>
      <c r="L3" s="376"/>
      <c r="M3" s="376"/>
      <c r="N3" s="376"/>
      <c r="O3" s="376"/>
      <c r="P3" s="376"/>
      <c r="Q3" s="376"/>
      <c r="R3" s="376"/>
      <c r="S3" s="376"/>
      <c r="T3" s="376"/>
      <c r="U3" s="376"/>
      <c r="V3" s="376"/>
      <c r="W3" s="376"/>
      <c r="X3" s="376"/>
      <c r="Y3" s="376"/>
      <c r="Z3" s="376"/>
      <c r="AA3" s="376"/>
      <c r="AB3" s="376"/>
      <c r="AC3" s="376"/>
      <c r="AD3" s="426"/>
      <c r="AE3" s="376"/>
      <c r="AF3" s="376"/>
      <c r="AG3" s="376"/>
      <c r="AH3" s="376"/>
      <c r="AI3" s="376"/>
      <c r="AJ3" s="376"/>
      <c r="AK3" s="192" t="str">
        <f ca="1">IFERROR(IF(INDIRECT("A" &amp; CHAR(COLUMN()+38)&amp;PREGUNTA_ACTUAL-(N_I_CL)+N_I_Tabla)="","",INDIRECT("A" &amp; CHAR(COLUMN()+38)&amp;PREGUNTA_ACTUAL-(N_I_CL)+N_I_Tabla)),"")</f>
        <v/>
      </c>
    </row>
    <row r="4" spans="1:37" s="192" customFormat="1" ht="15" hidden="1" customHeight="1" x14ac:dyDescent="0.5">
      <c r="A4" s="29">
        <v>801</v>
      </c>
      <c r="B4" s="191"/>
      <c r="C4" s="190"/>
      <c r="D4" s="189"/>
      <c r="E4" s="33"/>
      <c r="F4" s="34"/>
      <c r="G4" s="109"/>
      <c r="H4" s="503"/>
      <c r="I4" s="498"/>
      <c r="J4" s="499"/>
      <c r="K4" s="38"/>
      <c r="L4" s="39"/>
      <c r="M4" s="40"/>
      <c r="N4" s="35"/>
      <c r="O4" s="36"/>
      <c r="P4" s="37"/>
      <c r="Q4" s="38"/>
      <c r="R4" s="427"/>
      <c r="S4" s="426"/>
      <c r="T4" s="426"/>
      <c r="U4" s="426"/>
      <c r="V4" s="426"/>
      <c r="W4" s="426"/>
      <c r="X4" s="426"/>
      <c r="Y4" s="426"/>
      <c r="Z4" s="426"/>
      <c r="AA4" s="426"/>
      <c r="AB4" s="40"/>
      <c r="AC4" s="40"/>
      <c r="AD4" s="426"/>
      <c r="AE4" s="40"/>
      <c r="AF4" s="41"/>
      <c r="AG4" s="42"/>
      <c r="AH4" s="43"/>
      <c r="AI4" s="44"/>
      <c r="AJ4" s="37"/>
    </row>
    <row r="5" spans="1:37" ht="9.9499999999999993" customHeight="1" x14ac:dyDescent="0.5">
      <c r="A5" s="314" t="s">
        <v>1162</v>
      </c>
      <c r="B5" s="326" t="s">
        <v>1273</v>
      </c>
      <c r="C5" s="326" t="s">
        <v>1270</v>
      </c>
      <c r="D5" s="326" t="s">
        <v>1271</v>
      </c>
      <c r="E5" s="326" t="s">
        <v>1272</v>
      </c>
      <c r="F5" s="318" t="s">
        <v>1268</v>
      </c>
      <c r="G5" s="327" t="s">
        <v>21</v>
      </c>
      <c r="H5" s="313" t="s">
        <v>908</v>
      </c>
      <c r="I5" s="313" t="s">
        <v>3237</v>
      </c>
      <c r="J5" s="500" t="s">
        <v>1274</v>
      </c>
      <c r="K5" s="318" t="s">
        <v>1275</v>
      </c>
      <c r="L5" s="318" t="s">
        <v>3986</v>
      </c>
      <c r="M5" s="318" t="s">
        <v>1276</v>
      </c>
      <c r="N5" s="318" t="s">
        <v>422</v>
      </c>
      <c r="O5" s="318" t="s">
        <v>1277</v>
      </c>
      <c r="P5" s="318" t="s">
        <v>1278</v>
      </c>
      <c r="Q5" s="318" t="s">
        <v>1279</v>
      </c>
      <c r="R5" s="318" t="s">
        <v>1280</v>
      </c>
      <c r="S5" s="318" t="s">
        <v>1281</v>
      </c>
      <c r="T5" s="318" t="s">
        <v>1282</v>
      </c>
      <c r="U5" s="318" t="s">
        <v>1283</v>
      </c>
      <c r="V5" s="318" t="s">
        <v>1284</v>
      </c>
      <c r="W5" s="318" t="s">
        <v>1285</v>
      </c>
      <c r="X5" s="318" t="s">
        <v>1286</v>
      </c>
      <c r="Y5" s="318" t="s">
        <v>1287</v>
      </c>
      <c r="Z5" s="318" t="s">
        <v>3944</v>
      </c>
      <c r="AA5" s="318" t="s">
        <v>3945</v>
      </c>
      <c r="AB5" s="318" t="s">
        <v>3946</v>
      </c>
      <c r="AC5" s="318" t="s">
        <v>3947</v>
      </c>
      <c r="AD5" s="318" t="s">
        <v>3943</v>
      </c>
      <c r="AE5" s="318" t="s">
        <v>3925</v>
      </c>
      <c r="AF5" s="318" t="s">
        <v>1111</v>
      </c>
      <c r="AG5" s="318" t="s">
        <v>1112</v>
      </c>
      <c r="AH5" s="318" t="s">
        <v>1113</v>
      </c>
      <c r="AI5" s="318" t="s">
        <v>1114</v>
      </c>
      <c r="AJ5" s="318" t="s">
        <v>924</v>
      </c>
    </row>
    <row r="6" spans="1:37" x14ac:dyDescent="0.5">
      <c r="A6" s="384" t="str">
        <f>IFERROR(IF(Tabla_CL[[#This Row],[Enunciado]]="","",PREF_PREGUNTA&amp;IF(PREF_PREGUNTA="",""," - ")&amp;
IF(n_preg_ON_CL=TRUE,IF((N_I_EN+ROW()-N_I_Tabla)&gt;99,
IF((N_I_CL+ROW()-N_I_Tabla)&lt;100,"0",""),"")&amp;
IF((N_I_CL+ROW()-N_I_Tabla)&lt;10,"0","")&amp;(N_I_CL+ROW()-N_I_Tabla),""))&amp;
IF(Tabla_CL[[#This Row],[Descripcion]]&lt;&gt;""," "&amp;Tabla_CL[[#This Row],[Descripcion]],""),"")</f>
        <v/>
      </c>
      <c r="B6" s="428"/>
      <c r="C6" s="32"/>
      <c r="D6" s="33"/>
      <c r="E6" s="33"/>
      <c r="F6" s="34"/>
      <c r="G6" s="583"/>
      <c r="H6" s="584"/>
      <c r="I6" s="585"/>
      <c r="J6" s="586"/>
      <c r="K6" s="38"/>
      <c r="L6" s="39"/>
      <c r="M6" s="40"/>
      <c r="N6" s="35"/>
      <c r="O6" s="36"/>
      <c r="P6" s="37"/>
      <c r="Q6" s="38"/>
      <c r="R6" s="39"/>
      <c r="S6" s="40"/>
      <c r="T6" s="40"/>
      <c r="U6" s="40"/>
      <c r="V6" s="40"/>
      <c r="W6" s="40"/>
      <c r="X6" s="40"/>
      <c r="Y6" s="40"/>
      <c r="Z6" s="40"/>
      <c r="AA6" s="40"/>
      <c r="AB6" s="40"/>
      <c r="AC6" s="40"/>
      <c r="AD6" s="587"/>
      <c r="AE6" s="587"/>
      <c r="AF6" s="515"/>
      <c r="AG6" s="511"/>
      <c r="AH6" s="512"/>
      <c r="AI6" s="513"/>
      <c r="AJ6" s="514"/>
    </row>
  </sheetData>
  <sheetProtection algorithmName="SHA-512" hashValue="gFXtz9EfWqu3ZWNZWSj07e6+l+RaR1ZUkVXWn0c4Z7DrGpYzDxb1/LgoaKc4yek+HUs/k+VpdCNl1hLihAaKMQ==" saltValue="vWCppIU3LzHmqONrT+Q42Q==" spinCount="100000" sheet="1" objects="1" scenarios="1" selectLockedCells="1" autoFilter="0"/>
  <dataConsolidate/>
  <conditionalFormatting sqref="K4:AI4 F4:G4 B2:G2 K2:AJ2 B6:G6 K6:AJ6">
    <cfRule type="cellIs" dxfId="72" priority="8206" operator="equal">
      <formula>0</formula>
    </cfRule>
  </conditionalFormatting>
  <conditionalFormatting sqref="H4 H2 H6:I6">
    <cfRule type="cellIs" dxfId="71" priority="364" operator="equal">
      <formula>""</formula>
    </cfRule>
  </conditionalFormatting>
  <conditionalFormatting sqref="H5">
    <cfRule type="cellIs" dxfId="70" priority="298" operator="equal">
      <formula>""</formula>
    </cfRule>
  </conditionalFormatting>
  <conditionalFormatting sqref="K4:AI4 F4:G4 B2:G2 K2:AJ2 B6:I6 K6:AJ6">
    <cfRule type="cellIs" dxfId="69" priority="365" operator="equal">
      <formula>""</formula>
    </cfRule>
  </conditionalFormatting>
  <conditionalFormatting sqref="I4 I2">
    <cfRule type="cellIs" dxfId="68" priority="8" operator="equal">
      <formula>""</formula>
    </cfRule>
  </conditionalFormatting>
  <conditionalFormatting sqref="I5">
    <cfRule type="cellIs" dxfId="67" priority="17" operator="equal">
      <formula>""</formula>
    </cfRule>
  </conditionalFormatting>
  <conditionalFormatting sqref="AD3">
    <cfRule type="cellIs" dxfId="66" priority="2" operator="equal">
      <formula>0</formula>
    </cfRule>
  </conditionalFormatting>
  <conditionalFormatting sqref="AD3">
    <cfRule type="cellIs" dxfId="65" priority="1" operator="equal">
      <formula>""</formula>
    </cfRule>
  </conditionalFormatting>
  <conditionalFormatting sqref="G6">
    <cfRule type="duplicateValues" dxfId="64" priority="18550" stopIfTrue="1"/>
  </conditionalFormatting>
  <dataValidations disablePrompts="1" count="1">
    <dataValidation type="whole" allowBlank="1" showInputMessage="1" showErrorMessage="1" errorTitle="Error" error="Debes introducir un número válido. _x000a_Rellena primero las respuestas._x000a__x000a_Pulsa ESC para continuar." sqref="C6" xr:uid="{00000000-0002-0000-1900-000000000000}">
      <formula1>1</formula1>
      <formula2>IF(C_SIMPLE="true",1,MIN(5,COUNTA(H6:M6)))</formula2>
    </dataValidation>
  </dataValidations>
  <pageMargins left="0.70866141732283472" right="0.70866141732283472" top="0.74803149606299213" bottom="0.74803149606299213" header="0.31496062992125984" footer="0.31496062992125984"/>
  <pageSetup paperSize="9" scale="43" fitToHeight="47" orientation="landscape"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_31"/>
  <dimension ref="A1:G66"/>
  <sheetViews>
    <sheetView showGridLines="0" showRowColHeaders="0" workbookViewId="0">
      <selection activeCell="C1" sqref="C1"/>
    </sheetView>
  </sheetViews>
  <sheetFormatPr baseColWidth="10" defaultColWidth="0" defaultRowHeight="14.35" zeroHeight="1" x14ac:dyDescent="0.5"/>
  <cols>
    <col min="1" max="1" width="90.64453125" customWidth="1"/>
    <col min="2" max="2" width="15.64453125" style="5" customWidth="1"/>
    <col min="3" max="3" width="15.64453125" customWidth="1"/>
    <col min="4" max="4" width="16.3515625" customWidth="1"/>
    <col min="5" max="5" width="2.64453125" customWidth="1"/>
    <col min="6" max="7" width="0" hidden="1" customWidth="1"/>
    <col min="8" max="16384" width="10.87890625" hidden="1"/>
  </cols>
  <sheetData>
    <row r="1" spans="1:5" ht="14.7" thickBot="1" x14ac:dyDescent="0.55000000000000004">
      <c r="B1" s="510"/>
      <c r="C1" s="517"/>
      <c r="D1" s="517"/>
      <c r="E1" s="517"/>
    </row>
    <row r="2" spans="1:5" x14ac:dyDescent="0.5">
      <c r="A2" s="594"/>
      <c r="B2" s="518"/>
      <c r="C2" s="519"/>
      <c r="D2" s="520"/>
      <c r="E2" s="517"/>
    </row>
    <row r="3" spans="1:5" ht="14.7" thickBot="1" x14ac:dyDescent="0.55000000000000004">
      <c r="A3" s="226"/>
      <c r="B3" s="521"/>
      <c r="C3" s="522"/>
      <c r="D3" s="523"/>
      <c r="E3" s="517"/>
    </row>
    <row r="4" spans="1:5" x14ac:dyDescent="0.5"/>
    <row r="5" spans="1:5" x14ac:dyDescent="0.5">
      <c r="B5"/>
    </row>
    <row r="6" spans="1:5" x14ac:dyDescent="0.5">
      <c r="B6"/>
    </row>
    <row r="7" spans="1:5" x14ac:dyDescent="0.5">
      <c r="B7"/>
      <c r="C7" s="602"/>
    </row>
    <row r="8" spans="1:5" x14ac:dyDescent="0.5">
      <c r="B8"/>
    </row>
    <row r="9" spans="1:5" x14ac:dyDescent="0.5">
      <c r="B9"/>
    </row>
    <row r="10" spans="1:5" x14ac:dyDescent="0.5">
      <c r="B10"/>
    </row>
    <row r="11" spans="1:5" x14ac:dyDescent="0.5"/>
    <row r="12" spans="1:5" x14ac:dyDescent="0.5"/>
    <row r="13" spans="1:5" x14ac:dyDescent="0.5"/>
    <row r="14" spans="1:5" x14ac:dyDescent="0.5"/>
    <row r="15" spans="1:5" x14ac:dyDescent="0.5"/>
    <row r="16" spans="1:5" x14ac:dyDescent="0.5"/>
    <row r="17" x14ac:dyDescent="0.5"/>
    <row r="18" x14ac:dyDescent="0.5"/>
    <row r="19" x14ac:dyDescent="0.5"/>
    <row r="20" x14ac:dyDescent="0.5"/>
    <row r="21" x14ac:dyDescent="0.5"/>
    <row r="22" x14ac:dyDescent="0.5"/>
    <row r="23" x14ac:dyDescent="0.5"/>
    <row r="24" x14ac:dyDescent="0.5"/>
    <row r="25" x14ac:dyDescent="0.5"/>
    <row r="26" x14ac:dyDescent="0.5"/>
    <row r="27" x14ac:dyDescent="0.5"/>
    <row r="28" x14ac:dyDescent="0.5"/>
    <row r="29" x14ac:dyDescent="0.5"/>
    <row r="30" x14ac:dyDescent="0.5"/>
    <row r="31" x14ac:dyDescent="0.5"/>
    <row r="32" x14ac:dyDescent="0.5"/>
    <row r="33" x14ac:dyDescent="0.5"/>
    <row r="34" x14ac:dyDescent="0.5"/>
    <row r="35" x14ac:dyDescent="0.5"/>
    <row r="36" x14ac:dyDescent="0.5"/>
    <row r="37" x14ac:dyDescent="0.5"/>
    <row r="38" x14ac:dyDescent="0.5"/>
    <row r="39" x14ac:dyDescent="0.5"/>
    <row r="40" x14ac:dyDescent="0.5"/>
    <row r="41" x14ac:dyDescent="0.5"/>
    <row r="42" x14ac:dyDescent="0.5"/>
    <row r="43" x14ac:dyDescent="0.5"/>
    <row r="44" x14ac:dyDescent="0.5"/>
    <row r="45" x14ac:dyDescent="0.5"/>
    <row r="46" x14ac:dyDescent="0.5"/>
    <row r="47" x14ac:dyDescent="0.5"/>
    <row r="48" x14ac:dyDescent="0.5"/>
    <row r="49" x14ac:dyDescent="0.5"/>
    <row r="50" x14ac:dyDescent="0.5"/>
    <row r="51" x14ac:dyDescent="0.5"/>
    <row r="52" x14ac:dyDescent="0.5"/>
    <row r="53" x14ac:dyDescent="0.5"/>
    <row r="54" x14ac:dyDescent="0.5"/>
    <row r="55" x14ac:dyDescent="0.5"/>
    <row r="56" x14ac:dyDescent="0.5"/>
    <row r="57" x14ac:dyDescent="0.5"/>
    <row r="58" x14ac:dyDescent="0.5"/>
    <row r="59" x14ac:dyDescent="0.5"/>
    <row r="60" x14ac:dyDescent="0.5"/>
    <row r="61" x14ac:dyDescent="0.5"/>
    <row r="62" x14ac:dyDescent="0.5"/>
    <row r="63" x14ac:dyDescent="0.5"/>
    <row r="64" x14ac:dyDescent="0.5"/>
    <row r="65" x14ac:dyDescent="0.5"/>
    <row r="66" x14ac:dyDescent="0.5"/>
  </sheetData>
  <sheetProtection selectLockedCells="1" autoFilter="0"/>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_32"/>
  <dimension ref="A1:H66"/>
  <sheetViews>
    <sheetView showGridLines="0" showRowColHeaders="0" workbookViewId="0"/>
  </sheetViews>
  <sheetFormatPr baseColWidth="10" defaultColWidth="0" defaultRowHeight="14.35" zeroHeight="1" x14ac:dyDescent="0.5"/>
  <cols>
    <col min="1" max="1" width="90.64453125" customWidth="1"/>
    <col min="2" max="2" width="22" style="5" customWidth="1"/>
    <col min="3" max="3" width="13.64453125" customWidth="1"/>
    <col min="4" max="4" width="16.3515625" customWidth="1"/>
    <col min="5" max="5" width="2.64453125" customWidth="1"/>
    <col min="6" max="8" width="10.76171875" hidden="1" customWidth="1"/>
    <col min="9" max="16384" width="10.87890625" hidden="1"/>
  </cols>
  <sheetData>
    <row r="1" spans="1:4" ht="14.7" thickBot="1" x14ac:dyDescent="0.55000000000000004">
      <c r="B1" s="510"/>
      <c r="C1" s="524"/>
      <c r="D1" s="524"/>
    </row>
    <row r="2" spans="1:4" x14ac:dyDescent="0.5">
      <c r="A2" s="594"/>
      <c r="B2" s="518"/>
      <c r="C2" s="519"/>
      <c r="D2" s="520"/>
    </row>
    <row r="3" spans="1:4" ht="14.7" thickBot="1" x14ac:dyDescent="0.55000000000000004">
      <c r="A3" s="226"/>
      <c r="B3" s="521"/>
      <c r="C3" s="522"/>
      <c r="D3" s="523"/>
    </row>
    <row r="4" spans="1:4" x14ac:dyDescent="0.5"/>
    <row r="5" spans="1:4" x14ac:dyDescent="0.5"/>
    <row r="6" spans="1:4" x14ac:dyDescent="0.5">
      <c r="B6" s="374"/>
    </row>
    <row r="7" spans="1:4" x14ac:dyDescent="0.5">
      <c r="B7" s="10"/>
    </row>
    <row r="8" spans="1:4" x14ac:dyDescent="0.5"/>
    <row r="9" spans="1:4" x14ac:dyDescent="0.5"/>
    <row r="10" spans="1:4" x14ac:dyDescent="0.5"/>
    <row r="11" spans="1:4" x14ac:dyDescent="0.5"/>
    <row r="12" spans="1:4" x14ac:dyDescent="0.5"/>
    <row r="13" spans="1:4" x14ac:dyDescent="0.5"/>
    <row r="14" spans="1:4" x14ac:dyDescent="0.5"/>
    <row r="15" spans="1:4" x14ac:dyDescent="0.5"/>
    <row r="16" spans="1:4" x14ac:dyDescent="0.5"/>
    <row r="17" x14ac:dyDescent="0.5"/>
    <row r="18" x14ac:dyDescent="0.5"/>
    <row r="19" x14ac:dyDescent="0.5"/>
    <row r="20" x14ac:dyDescent="0.5"/>
    <row r="21" x14ac:dyDescent="0.5"/>
    <row r="22" x14ac:dyDescent="0.5"/>
    <row r="23" x14ac:dyDescent="0.5"/>
    <row r="24" x14ac:dyDescent="0.5"/>
    <row r="25" x14ac:dyDescent="0.5"/>
    <row r="26" x14ac:dyDescent="0.5"/>
    <row r="27" x14ac:dyDescent="0.5"/>
    <row r="28" x14ac:dyDescent="0.5"/>
    <row r="29" x14ac:dyDescent="0.5"/>
    <row r="30" x14ac:dyDescent="0.5"/>
    <row r="31" x14ac:dyDescent="0.5"/>
    <row r="32" x14ac:dyDescent="0.5"/>
    <row r="33" x14ac:dyDescent="0.5"/>
    <row r="34" x14ac:dyDescent="0.5"/>
    <row r="35" x14ac:dyDescent="0.5"/>
    <row r="36" x14ac:dyDescent="0.5"/>
    <row r="37" x14ac:dyDescent="0.5"/>
    <row r="38" x14ac:dyDescent="0.5"/>
    <row r="39" x14ac:dyDescent="0.5"/>
    <row r="40" x14ac:dyDescent="0.5"/>
    <row r="41" x14ac:dyDescent="0.5"/>
    <row r="42" x14ac:dyDescent="0.5"/>
    <row r="43" x14ac:dyDescent="0.5"/>
    <row r="44" x14ac:dyDescent="0.5"/>
    <row r="45" x14ac:dyDescent="0.5"/>
    <row r="46" x14ac:dyDescent="0.5"/>
    <row r="47" x14ac:dyDescent="0.5"/>
    <row r="48" x14ac:dyDescent="0.5"/>
    <row r="49" x14ac:dyDescent="0.5"/>
    <row r="50" x14ac:dyDescent="0.5"/>
    <row r="51" x14ac:dyDescent="0.5"/>
    <row r="52" x14ac:dyDescent="0.5"/>
    <row r="53" x14ac:dyDescent="0.5"/>
    <row r="54" x14ac:dyDescent="0.5"/>
    <row r="55" x14ac:dyDescent="0.5"/>
    <row r="56" x14ac:dyDescent="0.5"/>
    <row r="57" x14ac:dyDescent="0.5"/>
    <row r="58" x14ac:dyDescent="0.5"/>
    <row r="59" x14ac:dyDescent="0.5"/>
    <row r="60" x14ac:dyDescent="0.5"/>
    <row r="61" x14ac:dyDescent="0.5"/>
    <row r="62" x14ac:dyDescent="0.5"/>
    <row r="63" x14ac:dyDescent="0.5"/>
    <row r="64" x14ac:dyDescent="0.5"/>
    <row r="65" x14ac:dyDescent="0.5"/>
    <row r="66" x14ac:dyDescent="0.5"/>
  </sheetData>
  <sheetProtection selectLockedCells="1" autoFilter="0"/>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_33"/>
  <dimension ref="A1:M28"/>
  <sheetViews>
    <sheetView showGridLines="0" showRowColHeaders="0" workbookViewId="0"/>
  </sheetViews>
  <sheetFormatPr baseColWidth="10" defaultColWidth="0" defaultRowHeight="14.35" zeroHeight="1" x14ac:dyDescent="0.5"/>
  <cols>
    <col min="1" max="1" width="90.64453125" customWidth="1"/>
    <col min="2" max="2" width="2.76171875" style="5" bestFit="1" customWidth="1"/>
    <col min="3" max="9" width="11.41015625" hidden="1" customWidth="1"/>
    <col min="10" max="13" width="2.64453125" hidden="1" customWidth="1"/>
    <col min="14" max="16384" width="11.41015625" hidden="1"/>
  </cols>
  <sheetData>
    <row r="1" spans="1:2" x14ac:dyDescent="0.5">
      <c r="B1" s="510"/>
    </row>
    <row r="2" spans="1:2" x14ac:dyDescent="0.5">
      <c r="A2" s="594"/>
      <c r="B2" s="6"/>
    </row>
    <row r="3" spans="1:2" x14ac:dyDescent="0.5">
      <c r="A3" s="226"/>
      <c r="B3"/>
    </row>
    <row r="4" spans="1:2" x14ac:dyDescent="0.5">
      <c r="B4" s="7"/>
    </row>
    <row r="5" spans="1:2" x14ac:dyDescent="0.5"/>
    <row r="6" spans="1:2" x14ac:dyDescent="0.5"/>
    <row r="7" spans="1:2" x14ac:dyDescent="0.5">
      <c r="B7" s="10"/>
    </row>
    <row r="8" spans="1:2" x14ac:dyDescent="0.5"/>
    <row r="9" spans="1:2" x14ac:dyDescent="0.5"/>
    <row r="10" spans="1:2" x14ac:dyDescent="0.5">
      <c r="B10" s="7"/>
    </row>
    <row r="11" spans="1:2" x14ac:dyDescent="0.5"/>
    <row r="12" spans="1:2" x14ac:dyDescent="0.5">
      <c r="B12" s="8"/>
    </row>
    <row r="13" spans="1:2" x14ac:dyDescent="0.5">
      <c r="B13" s="8"/>
    </row>
    <row r="14" spans="1:2" x14ac:dyDescent="0.5">
      <c r="B14" s="7"/>
    </row>
    <row r="15" spans="1:2" x14ac:dyDescent="0.5"/>
    <row r="16" spans="1:2" x14ac:dyDescent="0.5">
      <c r="B16" s="9"/>
    </row>
    <row r="17" spans="2:2" x14ac:dyDescent="0.5"/>
    <row r="18" spans="2:2" x14ac:dyDescent="0.5">
      <c r="B18" s="7"/>
    </row>
    <row r="19" spans="2:2" x14ac:dyDescent="0.5">
      <c r="B19" s="6"/>
    </row>
    <row r="20" spans="2:2" x14ac:dyDescent="0.5">
      <c r="B20" s="6"/>
    </row>
    <row r="21" spans="2:2" x14ac:dyDescent="0.5"/>
    <row r="22" spans="2:2" x14ac:dyDescent="0.5">
      <c r="B22" s="9"/>
    </row>
    <row r="25" spans="2:2" hidden="1" x14ac:dyDescent="0.5">
      <c r="B25" s="6"/>
    </row>
    <row r="28" spans="2:2" hidden="1" x14ac:dyDescent="0.5">
      <c r="B28" s="11"/>
    </row>
  </sheetData>
  <sheetProtection selectLockedCells="1" autoFilter="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_34"/>
  <dimension ref="A1:E17"/>
  <sheetViews>
    <sheetView showGridLines="0" showRowColHeaders="0" workbookViewId="0"/>
  </sheetViews>
  <sheetFormatPr baseColWidth="10" defaultColWidth="0" defaultRowHeight="14.35" zeroHeight="1" x14ac:dyDescent="0.5"/>
  <cols>
    <col min="1" max="1" width="90.64453125" customWidth="1"/>
    <col min="2" max="2" width="15.64453125" customWidth="1"/>
    <col min="3" max="3" width="2.64453125" customWidth="1"/>
    <col min="4" max="5" width="0" hidden="1" customWidth="1"/>
    <col min="6" max="16384" width="11.41015625" hidden="1"/>
  </cols>
  <sheetData>
    <row r="1" spans="1:3" x14ac:dyDescent="0.5">
      <c r="A1" s="603"/>
      <c r="B1" s="510"/>
    </row>
    <row r="2" spans="1:3" x14ac:dyDescent="0.5">
      <c r="A2" s="594"/>
      <c r="B2" s="594"/>
    </row>
    <row r="3" spans="1:3" x14ac:dyDescent="0.5">
      <c r="A3" s="226"/>
      <c r="B3" s="16"/>
      <c r="C3" s="16"/>
    </row>
    <row r="4" spans="1:3" x14ac:dyDescent="0.5">
      <c r="B4" s="16"/>
      <c r="C4" s="16"/>
    </row>
    <row r="5" spans="1:3" x14ac:dyDescent="0.5">
      <c r="B5" s="16"/>
      <c r="C5" s="16"/>
    </row>
    <row r="6" spans="1:3" x14ac:dyDescent="0.5">
      <c r="B6" s="16"/>
    </row>
    <row r="7" spans="1:3" x14ac:dyDescent="0.5">
      <c r="B7" s="16"/>
    </row>
    <row r="8" spans="1:3" x14ac:dyDescent="0.5">
      <c r="B8" s="16"/>
    </row>
    <row r="9" spans="1:3" x14ac:dyDescent="0.5">
      <c r="B9" s="16"/>
    </row>
    <row r="10" spans="1:3" x14ac:dyDescent="0.5">
      <c r="B10" s="13"/>
    </row>
    <row r="11" spans="1:3" x14ac:dyDescent="0.5">
      <c r="B11" s="16"/>
    </row>
    <row r="12" spans="1:3" x14ac:dyDescent="0.5">
      <c r="B12" s="16"/>
    </row>
    <row r="13" spans="1:3" x14ac:dyDescent="0.5">
      <c r="B13" s="16"/>
    </row>
    <row r="14" spans="1:3" x14ac:dyDescent="0.5">
      <c r="B14" s="16"/>
    </row>
    <row r="15" spans="1:3" x14ac:dyDescent="0.5">
      <c r="B15" s="16"/>
    </row>
    <row r="16" spans="1:3" x14ac:dyDescent="0.5">
      <c r="B16" s="13"/>
    </row>
    <row r="17" x14ac:dyDescent="0.5"/>
  </sheetData>
  <sheetProtection selectLockedCells="1" autoFilter="0"/>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_35"/>
  <dimension ref="A1:E14"/>
  <sheetViews>
    <sheetView showGridLines="0" showRowColHeaders="0" workbookViewId="0"/>
  </sheetViews>
  <sheetFormatPr baseColWidth="10" defaultColWidth="0" defaultRowHeight="14.35" zeroHeight="1" x14ac:dyDescent="0.5"/>
  <cols>
    <col min="1" max="1" width="90.64453125" customWidth="1"/>
    <col min="2" max="2" width="15.64453125" style="15" customWidth="1"/>
    <col min="3" max="3" width="31.3515625" customWidth="1"/>
    <col min="4" max="4" width="2.64453125" customWidth="1"/>
    <col min="5" max="5" width="0" hidden="1" customWidth="1"/>
    <col min="6" max="16384" width="11.41015625" hidden="1"/>
  </cols>
  <sheetData>
    <row r="1" spans="1:3" ht="14.7" thickBot="1" x14ac:dyDescent="0.55000000000000004">
      <c r="A1" s="603"/>
      <c r="B1" s="510"/>
      <c r="C1" s="525"/>
    </row>
    <row r="2" spans="1:3" ht="14.7" thickBot="1" x14ac:dyDescent="0.55000000000000004">
      <c r="A2" s="594"/>
      <c r="B2" s="526"/>
      <c r="C2" s="526"/>
    </row>
    <row r="3" spans="1:3" ht="14.7" thickBot="1" x14ac:dyDescent="0.55000000000000004">
      <c r="A3" s="604"/>
      <c r="B3" s="526"/>
      <c r="C3" s="526"/>
    </row>
    <row r="4" spans="1:3" x14ac:dyDescent="0.5"/>
    <row r="5" spans="1:3" x14ac:dyDescent="0.5"/>
    <row r="6" spans="1:3" x14ac:dyDescent="0.5"/>
    <row r="7" spans="1:3" x14ac:dyDescent="0.5"/>
    <row r="8" spans="1:3" x14ac:dyDescent="0.5">
      <c r="B8" s="5"/>
    </row>
    <row r="9" spans="1:3" x14ac:dyDescent="0.5"/>
    <row r="10" spans="1:3" x14ac:dyDescent="0.5"/>
    <row r="11" spans="1:3" x14ac:dyDescent="0.5"/>
    <row r="12" spans="1:3" x14ac:dyDescent="0.5"/>
    <row r="13" spans="1:3" x14ac:dyDescent="0.5"/>
    <row r="14" spans="1:3" x14ac:dyDescent="0.5"/>
  </sheetData>
  <sheetProtection selectLockedCells="1" autoFilter="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_36"/>
  <dimension ref="A1:C25"/>
  <sheetViews>
    <sheetView showGridLines="0" showRowColHeaders="0" workbookViewId="0"/>
  </sheetViews>
  <sheetFormatPr baseColWidth="10" defaultColWidth="0" defaultRowHeight="14.35" zeroHeight="1" x14ac:dyDescent="0.5"/>
  <cols>
    <col min="1" max="1" width="90.64453125" customWidth="1"/>
    <col min="2" max="2" width="5.64453125" customWidth="1"/>
    <col min="3" max="3" width="2.64453125" customWidth="1"/>
    <col min="4" max="16384" width="11.41015625" hidden="1"/>
  </cols>
  <sheetData>
    <row r="1" spans="1:3" x14ac:dyDescent="0.5">
      <c r="A1" s="603"/>
      <c r="B1" s="12"/>
      <c r="C1" s="595"/>
    </row>
    <row r="2" spans="1:3" x14ac:dyDescent="0.5">
      <c r="A2" s="594"/>
      <c r="B2" s="594"/>
    </row>
    <row r="3" spans="1:3" x14ac:dyDescent="0.5">
      <c r="A3" s="226"/>
      <c r="B3" s="594"/>
    </row>
    <row r="4" spans="1:3" x14ac:dyDescent="0.5">
      <c r="B4" s="594"/>
    </row>
    <row r="5" spans="1:3" x14ac:dyDescent="0.5">
      <c r="B5" s="594"/>
    </row>
    <row r="6" spans="1:3" x14ac:dyDescent="0.5">
      <c r="B6" s="594"/>
    </row>
    <row r="7" spans="1:3" x14ac:dyDescent="0.5">
      <c r="B7" s="594"/>
    </row>
    <row r="8" spans="1:3" x14ac:dyDescent="0.5">
      <c r="B8" s="594"/>
    </row>
    <row r="9" spans="1:3" x14ac:dyDescent="0.5">
      <c r="B9" s="594"/>
    </row>
    <row r="10" spans="1:3" x14ac:dyDescent="0.5">
      <c r="B10" s="594"/>
    </row>
    <row r="11" spans="1:3" x14ac:dyDescent="0.5">
      <c r="B11" s="594"/>
    </row>
    <row r="12" spans="1:3" x14ac:dyDescent="0.5">
      <c r="B12" s="594"/>
    </row>
    <row r="13" spans="1:3" x14ac:dyDescent="0.5">
      <c r="B13" s="594"/>
    </row>
    <row r="14" spans="1:3" x14ac:dyDescent="0.5">
      <c r="B14" s="594"/>
    </row>
    <row r="15" spans="1:3" x14ac:dyDescent="0.5">
      <c r="B15" s="594"/>
    </row>
    <row r="16" spans="1:3" x14ac:dyDescent="0.5">
      <c r="B16" s="594"/>
    </row>
    <row r="17" spans="2:2" x14ac:dyDescent="0.5">
      <c r="B17" s="594"/>
    </row>
    <row r="18" spans="2:2" x14ac:dyDescent="0.5">
      <c r="B18" s="594"/>
    </row>
    <row r="19" spans="2:2" x14ac:dyDescent="0.5">
      <c r="B19" s="594"/>
    </row>
    <row r="20" spans="2:2" x14ac:dyDescent="0.5">
      <c r="B20" s="594"/>
    </row>
    <row r="21" spans="2:2" x14ac:dyDescent="0.5">
      <c r="B21" s="594"/>
    </row>
    <row r="22" spans="2:2" x14ac:dyDescent="0.5">
      <c r="B22" s="594"/>
    </row>
    <row r="23" spans="2:2" x14ac:dyDescent="0.5">
      <c r="B23" s="594"/>
    </row>
    <row r="24" spans="2:2" x14ac:dyDescent="0.5">
      <c r="B24" s="594"/>
    </row>
    <row r="25" spans="2:2" x14ac:dyDescent="0.5">
      <c r="B25" s="594"/>
    </row>
  </sheetData>
  <sheetProtection selectLockedCells="1" autoFilter="0"/>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_37"/>
  <dimension ref="A1:D28"/>
  <sheetViews>
    <sheetView showGridLines="0" showRowColHeaders="0" workbookViewId="0"/>
  </sheetViews>
  <sheetFormatPr baseColWidth="10" defaultColWidth="0" defaultRowHeight="14.35" zeroHeight="1" x14ac:dyDescent="0.5"/>
  <cols>
    <col min="1" max="1" width="90.64453125" customWidth="1"/>
    <col min="2" max="2" width="16.87890625" style="5" customWidth="1"/>
    <col min="3" max="3" width="2.64453125" customWidth="1"/>
    <col min="4" max="4" width="0" hidden="1" customWidth="1"/>
    <col min="5" max="16384" width="11.41015625" hidden="1"/>
  </cols>
  <sheetData>
    <row r="1" spans="1:2" ht="14.7" thickBot="1" x14ac:dyDescent="0.55000000000000004">
      <c r="B1" s="510"/>
    </row>
    <row r="2" spans="1:2" x14ac:dyDescent="0.5">
      <c r="A2" s="594"/>
      <c r="B2" s="527"/>
    </row>
    <row r="3" spans="1:2" x14ac:dyDescent="0.5">
      <c r="A3" s="226"/>
      <c r="B3" s="528"/>
    </row>
    <row r="4" spans="1:2" x14ac:dyDescent="0.5">
      <c r="B4" s="528"/>
    </row>
    <row r="5" spans="1:2" ht="14.7" thickBot="1" x14ac:dyDescent="0.55000000000000004">
      <c r="B5" s="529"/>
    </row>
    <row r="6" spans="1:2" x14ac:dyDescent="0.5"/>
    <row r="7" spans="1:2" x14ac:dyDescent="0.5">
      <c r="B7" s="10"/>
    </row>
    <row r="8" spans="1:2" x14ac:dyDescent="0.5"/>
    <row r="9" spans="1:2" x14ac:dyDescent="0.5"/>
    <row r="10" spans="1:2" x14ac:dyDescent="0.5">
      <c r="B10" s="7"/>
    </row>
    <row r="12" spans="1:2" hidden="1" x14ac:dyDescent="0.5">
      <c r="B12" s="8"/>
    </row>
    <row r="13" spans="1:2" hidden="1" x14ac:dyDescent="0.5">
      <c r="B13" s="105"/>
    </row>
    <row r="14" spans="1:2" hidden="1" x14ac:dyDescent="0.5">
      <c r="B14" s="7"/>
    </row>
    <row r="17" spans="2:3" hidden="1" x14ac:dyDescent="0.5">
      <c r="B17" s="10"/>
    </row>
    <row r="18" spans="2:3" hidden="1" x14ac:dyDescent="0.5">
      <c r="B18" s="7"/>
    </row>
    <row r="19" spans="2:3" hidden="1" x14ac:dyDescent="0.5">
      <c r="C19" s="17"/>
    </row>
    <row r="20" spans="2:3" hidden="1" x14ac:dyDescent="0.5">
      <c r="B20" s="6"/>
    </row>
    <row r="22" spans="2:3" hidden="1" x14ac:dyDescent="0.5">
      <c r="B22" s="6"/>
      <c r="C22" s="595"/>
    </row>
    <row r="23" spans="2:3" hidden="1" x14ac:dyDescent="0.5">
      <c r="B23" s="10"/>
    </row>
    <row r="25" spans="2:3" hidden="1" x14ac:dyDescent="0.5">
      <c r="B25" s="6"/>
    </row>
    <row r="28" spans="2:3" hidden="1" x14ac:dyDescent="0.5">
      <c r="B28" s="11"/>
    </row>
  </sheetData>
  <sheetProtection selectLockedCells="1" autoFilter="0"/>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_38"/>
  <dimension ref="A1:G28"/>
  <sheetViews>
    <sheetView showGridLines="0" zoomScale="106" zoomScaleNormal="235" workbookViewId="0">
      <selection activeCell="A7" sqref="A7"/>
    </sheetView>
  </sheetViews>
  <sheetFormatPr baseColWidth="10" defaultColWidth="0" defaultRowHeight="14.35" zeroHeight="1" x14ac:dyDescent="0.5"/>
  <cols>
    <col min="1" max="1" width="93.87890625" customWidth="1"/>
    <col min="2" max="2" width="15.64453125" style="5" customWidth="1"/>
    <col min="3" max="3" width="21.64453125" customWidth="1"/>
    <col min="4" max="4" width="7.64453125" customWidth="1"/>
    <col min="5" max="5" width="8.76171875" customWidth="1"/>
    <col min="6" max="6" width="2.64453125" customWidth="1"/>
    <col min="7" max="7" width="0" hidden="1" customWidth="1"/>
    <col min="8" max="16384" width="11.41015625" hidden="1"/>
  </cols>
  <sheetData>
    <row r="1" spans="1:5" ht="14.7" thickBot="1" x14ac:dyDescent="0.55000000000000004">
      <c r="B1" s="530"/>
      <c r="C1" s="531"/>
      <c r="D1" s="532"/>
      <c r="E1" s="532"/>
    </row>
    <row r="2" spans="1:5" ht="14.7" thickBot="1" x14ac:dyDescent="0.55000000000000004">
      <c r="A2" s="594"/>
      <c r="B2" s="533"/>
      <c r="C2" s="517"/>
      <c r="D2" s="532"/>
      <c r="E2" s="532"/>
    </row>
    <row r="3" spans="1:5" ht="14.7" thickBot="1" x14ac:dyDescent="0.55000000000000004">
      <c r="B3" s="534"/>
      <c r="C3" s="517"/>
      <c r="D3" s="532"/>
      <c r="E3" s="532"/>
    </row>
    <row r="4" spans="1:5" ht="14.7" thickBot="1" x14ac:dyDescent="0.55000000000000004">
      <c r="B4" s="535"/>
      <c r="C4" s="536"/>
      <c r="D4" s="537"/>
      <c r="E4" s="538"/>
    </row>
    <row r="5" spans="1:5" ht="14.7" thickBot="1" x14ac:dyDescent="0.55000000000000004">
      <c r="B5" s="535"/>
      <c r="C5" s="539"/>
      <c r="D5" s="540"/>
      <c r="E5" s="541"/>
    </row>
    <row r="6" spans="1:5" x14ac:dyDescent="0.5">
      <c r="B6" s="429"/>
      <c r="C6" s="542"/>
      <c r="D6" s="543"/>
      <c r="E6" s="544"/>
    </row>
    <row r="7" spans="1:5" x14ac:dyDescent="0.5">
      <c r="B7" s="545"/>
      <c r="C7" s="546"/>
      <c r="D7" s="543"/>
      <c r="E7" s="544"/>
    </row>
    <row r="8" spans="1:5" ht="14.7" thickBot="1" x14ac:dyDescent="0.55000000000000004">
      <c r="B8" s="545"/>
      <c r="C8" s="547"/>
      <c r="D8" s="548"/>
      <c r="E8" s="549"/>
    </row>
    <row r="9" spans="1:5" ht="14.7" thickBot="1" x14ac:dyDescent="0.55000000000000004">
      <c r="B9" s="535"/>
      <c r="C9" s="550"/>
      <c r="D9" s="537"/>
      <c r="E9" s="538"/>
    </row>
    <row r="10" spans="1:5" x14ac:dyDescent="0.5">
      <c r="B10" s="429"/>
      <c r="C10" s="532"/>
      <c r="D10" s="532"/>
      <c r="E10" s="532"/>
    </row>
    <row r="11" spans="1:5" x14ac:dyDescent="0.5">
      <c r="B11" s="422"/>
      <c r="C11" s="17"/>
      <c r="D11" s="17"/>
      <c r="E11" s="17"/>
    </row>
    <row r="12" spans="1:5" x14ac:dyDescent="0.5">
      <c r="B12" s="17"/>
      <c r="D12" s="17"/>
      <c r="E12" s="17"/>
    </row>
    <row r="13" spans="1:5" hidden="1" x14ac:dyDescent="0.5">
      <c r="B13" s="423"/>
      <c r="C13" s="17"/>
      <c r="D13" s="17"/>
      <c r="E13" s="17"/>
    </row>
    <row r="14" spans="1:5" hidden="1" x14ac:dyDescent="0.5">
      <c r="B14" s="421"/>
      <c r="C14" s="17"/>
      <c r="D14" s="17"/>
      <c r="E14" s="17"/>
    </row>
    <row r="15" spans="1:5" hidden="1" x14ac:dyDescent="0.5">
      <c r="B15" s="420"/>
      <c r="C15" s="17"/>
      <c r="D15" s="17"/>
      <c r="E15" s="17"/>
    </row>
    <row r="16" spans="1:5" hidden="1" x14ac:dyDescent="0.5">
      <c r="B16" s="422"/>
      <c r="C16" s="17"/>
      <c r="D16" s="17"/>
      <c r="E16" s="17"/>
    </row>
    <row r="17" spans="1:5" hidden="1" x14ac:dyDescent="0.5">
      <c r="B17" s="420"/>
      <c r="C17" s="17"/>
      <c r="D17" s="17"/>
      <c r="E17" s="17"/>
    </row>
    <row r="18" spans="1:5" hidden="1" x14ac:dyDescent="0.5">
      <c r="B18" s="420"/>
      <c r="C18" s="17"/>
      <c r="D18" s="17"/>
      <c r="E18" s="17"/>
    </row>
    <row r="19" spans="1:5" hidden="1" x14ac:dyDescent="0.5">
      <c r="B19" s="420"/>
      <c r="C19" s="17"/>
      <c r="D19" s="17"/>
      <c r="E19" s="17"/>
    </row>
    <row r="20" spans="1:5" x14ac:dyDescent="0.5">
      <c r="A20" s="17"/>
      <c r="B20" s="420"/>
      <c r="C20" s="17"/>
      <c r="D20" s="17"/>
      <c r="E20" s="17"/>
    </row>
    <row r="21" spans="1:5" x14ac:dyDescent="0.5">
      <c r="B21" s="420"/>
      <c r="D21" s="17"/>
      <c r="E21" s="17"/>
    </row>
    <row r="22" spans="1:5" x14ac:dyDescent="0.5">
      <c r="B22" s="420"/>
      <c r="C22" s="17"/>
      <c r="D22" s="17"/>
      <c r="E22" s="17"/>
    </row>
    <row r="23" spans="1:5" x14ac:dyDescent="0.5"/>
    <row r="25" spans="1:5" x14ac:dyDescent="0.5"/>
    <row r="26" spans="1:5" x14ac:dyDescent="0.5"/>
    <row r="27" spans="1:5" x14ac:dyDescent="0.5"/>
    <row r="28" spans="1:5" x14ac:dyDescent="0.5"/>
  </sheetData>
  <sheetProtection selectLockedCells="1" autoFilter="0"/>
  <dataConsolidate/>
  <pageMargins left="0.7" right="0.7" top="0.75" bottom="0.75" header="0.3" footer="0.3"/>
  <pageSetup paperSize="9" orientation="portrait" horizontalDpi="1200" verticalDpi="120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_39"/>
  <dimension ref="A1:I567"/>
  <sheetViews>
    <sheetView showGridLines="0" showRowColHeaders="0" workbookViewId="0">
      <selection activeCell="A516" sqref="A516:A518"/>
    </sheetView>
  </sheetViews>
  <sheetFormatPr baseColWidth="10" defaultColWidth="0" defaultRowHeight="14.35" x14ac:dyDescent="0.5"/>
  <cols>
    <col min="1" max="1" width="98.234375" style="77" customWidth="1"/>
    <col min="2" max="2" width="48" customWidth="1"/>
    <col min="3" max="3" width="2.64453125" customWidth="1"/>
    <col min="4" max="9" width="0" hidden="1" customWidth="1"/>
    <col min="10" max="16384" width="11.41015625" hidden="1"/>
  </cols>
  <sheetData>
    <row r="1" spans="1:2" ht="14.7" thickBot="1" x14ac:dyDescent="0.55000000000000004">
      <c r="A1" s="597"/>
      <c r="B1" s="12">
        <f>COUNTA(A:A)+1</f>
        <v>1</v>
      </c>
    </row>
    <row r="2" spans="1:2" x14ac:dyDescent="0.5">
      <c r="B2" s="598" t="s">
        <v>3840</v>
      </c>
    </row>
    <row r="3" spans="1:2" x14ac:dyDescent="0.5">
      <c r="A3" s="597"/>
      <c r="B3" s="599" t="str">
        <f>"&lt;!-- question: 0  --&gt;  &lt;question type=""category""&gt;&lt;category&gt;&lt;text&gt;&lt;![CDATA[$course$/top/"&amp;IF(Tit_Categ=FALSE,Tit_Subcat,Tit_Categ&amp;IF(Tit_Subcat=FALSE,"","/"&amp;Tit_Subcat))&amp;IF(AND(Tipo_Cuestionario_Cod="PP",Arrastrar_Soltar=TRUE),"/AS","")&amp;"]]&gt;&lt;/text&gt; &lt;/category&gt; &lt;info format=""html""&gt; &lt;text&gt;&lt;![CDATA["&amp;IF(Des_Categ="","",""&amp;Des_Categ&amp;IF(Des_Subcat=FALSE,"",", "&amp;Des_Subcat)&amp;"")&amp;"]]&gt;&lt;/text&gt; &lt;/info&gt; &lt;/question&gt;"</f>
        <v>&lt;!-- question: 0  --&gt;  &lt;question type="category"&gt;&lt;category&gt;&lt;text&gt;&lt;![CDATA[$course$/top/]]&gt;&lt;/text&gt; &lt;/category&gt; &lt;info format="html"&gt; &lt;text&gt;&lt;![CDATA[]]&gt;&lt;/text&gt; &lt;/info&gt; &lt;/question&gt;</v>
      </c>
    </row>
    <row r="4" spans="1:2" x14ac:dyDescent="0.5">
      <c r="A4" s="597"/>
      <c r="B4" s="599"/>
    </row>
    <row r="5" spans="1:2" x14ac:dyDescent="0.5">
      <c r="A5" s="597"/>
      <c r="B5" s="599"/>
    </row>
    <row r="6" spans="1:2" x14ac:dyDescent="0.5">
      <c r="A6" s="597"/>
      <c r="B6" s="600"/>
    </row>
    <row r="7" spans="1:2" x14ac:dyDescent="0.5">
      <c r="A7" s="597"/>
      <c r="B7" s="599"/>
    </row>
    <row r="8" spans="1:2" x14ac:dyDescent="0.5">
      <c r="A8" s="597"/>
      <c r="B8" s="599"/>
    </row>
    <row r="9" spans="1:2" x14ac:dyDescent="0.5">
      <c r="A9" s="597"/>
      <c r="B9" s="599"/>
    </row>
    <row r="10" spans="1:2" x14ac:dyDescent="0.5">
      <c r="B10" s="599"/>
    </row>
    <row r="11" spans="1:2" ht="14.7" thickBot="1" x14ac:dyDescent="0.55000000000000004">
      <c r="A11" s="597"/>
      <c r="B11" s="601"/>
    </row>
    <row r="12" spans="1:2" x14ac:dyDescent="0.5">
      <c r="A12" s="597"/>
    </row>
    <row r="13" spans="1:2" x14ac:dyDescent="0.5">
      <c r="A13" s="597"/>
    </row>
    <row r="14" spans="1:2" x14ac:dyDescent="0.5">
      <c r="A14" s="597"/>
    </row>
    <row r="15" spans="1:2" x14ac:dyDescent="0.5">
      <c r="A15" s="597"/>
    </row>
    <row r="16" spans="1:2" x14ac:dyDescent="0.5">
      <c r="A16" s="597"/>
    </row>
    <row r="17" spans="1:1" x14ac:dyDescent="0.5">
      <c r="A17" s="597"/>
    </row>
    <row r="19" spans="1:1" x14ac:dyDescent="0.5">
      <c r="A19" s="597"/>
    </row>
    <row r="20" spans="1:1" x14ac:dyDescent="0.5">
      <c r="A20" s="597"/>
    </row>
    <row r="21" spans="1:1" x14ac:dyDescent="0.5">
      <c r="A21" s="597"/>
    </row>
    <row r="22" spans="1:1" x14ac:dyDescent="0.5">
      <c r="A22" s="597"/>
    </row>
    <row r="23" spans="1:1" x14ac:dyDescent="0.5">
      <c r="A23" s="597"/>
    </row>
    <row r="24" spans="1:1" x14ac:dyDescent="0.5">
      <c r="A24" s="597"/>
    </row>
    <row r="25" spans="1:1" x14ac:dyDescent="0.5">
      <c r="A25" s="597"/>
    </row>
    <row r="27" spans="1:1" x14ac:dyDescent="0.5">
      <c r="A27" s="597"/>
    </row>
    <row r="28" spans="1:1" x14ac:dyDescent="0.5">
      <c r="A28" s="597"/>
    </row>
    <row r="29" spans="1:1" x14ac:dyDescent="0.5">
      <c r="A29" s="597"/>
    </row>
    <row r="30" spans="1:1" x14ac:dyDescent="0.5">
      <c r="A30" s="597"/>
    </row>
    <row r="31" spans="1:1" x14ac:dyDescent="0.5">
      <c r="A31" s="597"/>
    </row>
    <row r="32" spans="1:1" x14ac:dyDescent="0.5">
      <c r="A32" s="597"/>
    </row>
    <row r="33" spans="1:1" x14ac:dyDescent="0.5">
      <c r="A33" s="597"/>
    </row>
    <row r="35" spans="1:1" x14ac:dyDescent="0.5">
      <c r="A35" s="597"/>
    </row>
    <row r="36" spans="1:1" x14ac:dyDescent="0.5">
      <c r="A36" s="597"/>
    </row>
    <row r="37" spans="1:1" x14ac:dyDescent="0.5">
      <c r="A37" s="597"/>
    </row>
    <row r="38" spans="1:1" x14ac:dyDescent="0.5">
      <c r="A38" s="597"/>
    </row>
    <row r="39" spans="1:1" x14ac:dyDescent="0.5">
      <c r="A39" s="597"/>
    </row>
    <row r="40" spans="1:1" x14ac:dyDescent="0.5">
      <c r="A40" s="597"/>
    </row>
    <row r="41" spans="1:1" x14ac:dyDescent="0.5">
      <c r="A41" s="597"/>
    </row>
    <row r="43" spans="1:1" x14ac:dyDescent="0.5">
      <c r="A43" s="597"/>
    </row>
    <row r="44" spans="1:1" x14ac:dyDescent="0.5">
      <c r="A44" s="597"/>
    </row>
    <row r="45" spans="1:1" x14ac:dyDescent="0.5">
      <c r="A45" s="597"/>
    </row>
    <row r="46" spans="1:1" x14ac:dyDescent="0.5">
      <c r="A46" s="597"/>
    </row>
    <row r="47" spans="1:1" x14ac:dyDescent="0.5">
      <c r="A47" s="597"/>
    </row>
    <row r="48" spans="1:1" x14ac:dyDescent="0.5">
      <c r="A48" s="597"/>
    </row>
    <row r="49" spans="1:1" x14ac:dyDescent="0.5">
      <c r="A49" s="597"/>
    </row>
    <row r="51" spans="1:1" x14ac:dyDescent="0.5">
      <c r="A51" s="597"/>
    </row>
    <row r="52" spans="1:1" x14ac:dyDescent="0.5">
      <c r="A52" s="597"/>
    </row>
    <row r="53" spans="1:1" x14ac:dyDescent="0.5">
      <c r="A53" s="597"/>
    </row>
    <row r="54" spans="1:1" x14ac:dyDescent="0.5">
      <c r="A54" s="597"/>
    </row>
    <row r="55" spans="1:1" x14ac:dyDescent="0.5">
      <c r="A55" s="597"/>
    </row>
    <row r="56" spans="1:1" x14ac:dyDescent="0.5">
      <c r="A56" s="597"/>
    </row>
    <row r="57" spans="1:1" x14ac:dyDescent="0.5">
      <c r="A57" s="597"/>
    </row>
    <row r="59" spans="1:1" x14ac:dyDescent="0.5">
      <c r="A59" s="597"/>
    </row>
    <row r="60" spans="1:1" x14ac:dyDescent="0.5">
      <c r="A60" s="597"/>
    </row>
    <row r="61" spans="1:1" x14ac:dyDescent="0.5">
      <c r="A61" s="597"/>
    </row>
    <row r="62" spans="1:1" x14ac:dyDescent="0.5">
      <c r="A62" s="597"/>
    </row>
    <row r="63" spans="1:1" x14ac:dyDescent="0.5">
      <c r="A63" s="597"/>
    </row>
    <row r="64" spans="1:1" x14ac:dyDescent="0.5">
      <c r="A64" s="597"/>
    </row>
    <row r="65" spans="1:1" x14ac:dyDescent="0.5">
      <c r="A65" s="597"/>
    </row>
    <row r="67" spans="1:1" x14ac:dyDescent="0.5">
      <c r="A67" s="597"/>
    </row>
    <row r="68" spans="1:1" x14ac:dyDescent="0.5">
      <c r="A68" s="597"/>
    </row>
    <row r="69" spans="1:1" x14ac:dyDescent="0.5">
      <c r="A69" s="597"/>
    </row>
    <row r="70" spans="1:1" x14ac:dyDescent="0.5">
      <c r="A70" s="597"/>
    </row>
    <row r="71" spans="1:1" x14ac:dyDescent="0.5">
      <c r="A71" s="597"/>
    </row>
    <row r="72" spans="1:1" x14ac:dyDescent="0.5">
      <c r="A72" s="597"/>
    </row>
    <row r="73" spans="1:1" x14ac:dyDescent="0.5">
      <c r="A73" s="597"/>
    </row>
    <row r="75" spans="1:1" x14ac:dyDescent="0.5">
      <c r="A75" s="597"/>
    </row>
    <row r="76" spans="1:1" x14ac:dyDescent="0.5">
      <c r="A76" s="597"/>
    </row>
    <row r="77" spans="1:1" x14ac:dyDescent="0.5">
      <c r="A77" s="597"/>
    </row>
    <row r="78" spans="1:1" x14ac:dyDescent="0.5">
      <c r="A78" s="597"/>
    </row>
    <row r="79" spans="1:1" x14ac:dyDescent="0.5">
      <c r="A79" s="597"/>
    </row>
    <row r="80" spans="1:1" x14ac:dyDescent="0.5">
      <c r="A80" s="597"/>
    </row>
    <row r="81" spans="1:1" x14ac:dyDescent="0.5">
      <c r="A81" s="597"/>
    </row>
    <row r="84" spans="1:1" x14ac:dyDescent="0.5">
      <c r="A84" s="597"/>
    </row>
    <row r="85" spans="1:1" x14ac:dyDescent="0.5">
      <c r="A85" s="597"/>
    </row>
    <row r="86" spans="1:1" x14ac:dyDescent="0.5">
      <c r="A86" s="597"/>
    </row>
    <row r="87" spans="1:1" x14ac:dyDescent="0.5">
      <c r="A87" s="597"/>
    </row>
    <row r="88" spans="1:1" x14ac:dyDescent="0.5">
      <c r="A88" s="597"/>
    </row>
    <row r="89" spans="1:1" x14ac:dyDescent="0.5">
      <c r="A89" s="597"/>
    </row>
    <row r="90" spans="1:1" x14ac:dyDescent="0.5">
      <c r="A90" s="597"/>
    </row>
    <row r="92" spans="1:1" x14ac:dyDescent="0.5">
      <c r="A92" s="597"/>
    </row>
    <row r="93" spans="1:1" x14ac:dyDescent="0.5">
      <c r="A93" s="597"/>
    </row>
    <row r="94" spans="1:1" x14ac:dyDescent="0.5">
      <c r="A94" s="597"/>
    </row>
    <row r="95" spans="1:1" x14ac:dyDescent="0.5">
      <c r="A95" s="597"/>
    </row>
    <row r="96" spans="1:1" x14ac:dyDescent="0.5">
      <c r="A96" s="597"/>
    </row>
    <row r="97" spans="1:1" x14ac:dyDescent="0.5">
      <c r="A97" s="597"/>
    </row>
    <row r="98" spans="1:1" x14ac:dyDescent="0.5">
      <c r="A98" s="597"/>
    </row>
    <row r="100" spans="1:1" x14ac:dyDescent="0.5">
      <c r="A100" s="597"/>
    </row>
    <row r="101" spans="1:1" x14ac:dyDescent="0.5">
      <c r="A101" s="597"/>
    </row>
    <row r="102" spans="1:1" x14ac:dyDescent="0.5">
      <c r="A102" s="597"/>
    </row>
    <row r="103" spans="1:1" x14ac:dyDescent="0.5">
      <c r="A103" s="597"/>
    </row>
    <row r="104" spans="1:1" x14ac:dyDescent="0.5">
      <c r="A104" s="597"/>
    </row>
    <row r="105" spans="1:1" x14ac:dyDescent="0.5">
      <c r="A105" s="597"/>
    </row>
    <row r="106" spans="1:1" x14ac:dyDescent="0.5">
      <c r="A106" s="597"/>
    </row>
    <row r="108" spans="1:1" x14ac:dyDescent="0.5">
      <c r="A108" s="597"/>
    </row>
    <row r="109" spans="1:1" x14ac:dyDescent="0.5">
      <c r="A109" s="597"/>
    </row>
    <row r="110" spans="1:1" x14ac:dyDescent="0.5">
      <c r="A110" s="597"/>
    </row>
    <row r="111" spans="1:1" x14ac:dyDescent="0.5">
      <c r="A111" s="597"/>
    </row>
    <row r="112" spans="1:1" x14ac:dyDescent="0.5">
      <c r="A112" s="597"/>
    </row>
    <row r="113" spans="1:1" x14ac:dyDescent="0.5">
      <c r="A113" s="597"/>
    </row>
    <row r="114" spans="1:1" x14ac:dyDescent="0.5">
      <c r="A114" s="597"/>
    </row>
    <row r="116" spans="1:1" x14ac:dyDescent="0.5">
      <c r="A116" s="597"/>
    </row>
    <row r="117" spans="1:1" x14ac:dyDescent="0.5">
      <c r="A117" s="597"/>
    </row>
    <row r="118" spans="1:1" x14ac:dyDescent="0.5">
      <c r="A118" s="597"/>
    </row>
    <row r="119" spans="1:1" x14ac:dyDescent="0.5">
      <c r="A119" s="597"/>
    </row>
    <row r="120" spans="1:1" x14ac:dyDescent="0.5">
      <c r="A120" s="597"/>
    </row>
    <row r="121" spans="1:1" x14ac:dyDescent="0.5">
      <c r="A121" s="597"/>
    </row>
    <row r="122" spans="1:1" x14ac:dyDescent="0.5">
      <c r="A122" s="597"/>
    </row>
    <row r="124" spans="1:1" x14ac:dyDescent="0.5">
      <c r="A124" s="597"/>
    </row>
    <row r="125" spans="1:1" x14ac:dyDescent="0.5">
      <c r="A125" s="597"/>
    </row>
    <row r="126" spans="1:1" x14ac:dyDescent="0.5">
      <c r="A126" s="597"/>
    </row>
    <row r="127" spans="1:1" x14ac:dyDescent="0.5">
      <c r="A127" s="597"/>
    </row>
    <row r="128" spans="1:1" x14ac:dyDescent="0.5">
      <c r="A128" s="597"/>
    </row>
    <row r="129" spans="1:1" x14ac:dyDescent="0.5">
      <c r="A129" s="597"/>
    </row>
    <row r="130" spans="1:1" x14ac:dyDescent="0.5">
      <c r="A130" s="597"/>
    </row>
    <row r="132" spans="1:1" x14ac:dyDescent="0.5">
      <c r="A132" s="597"/>
    </row>
    <row r="133" spans="1:1" x14ac:dyDescent="0.5">
      <c r="A133" s="597"/>
    </row>
    <row r="134" spans="1:1" x14ac:dyDescent="0.5">
      <c r="A134" s="597"/>
    </row>
    <row r="135" spans="1:1" x14ac:dyDescent="0.5">
      <c r="A135" s="597"/>
    </row>
    <row r="136" spans="1:1" x14ac:dyDescent="0.5">
      <c r="A136" s="597"/>
    </row>
    <row r="137" spans="1:1" x14ac:dyDescent="0.5">
      <c r="A137" s="597"/>
    </row>
    <row r="138" spans="1:1" x14ac:dyDescent="0.5">
      <c r="A138" s="597"/>
    </row>
    <row r="140" spans="1:1" x14ac:dyDescent="0.5">
      <c r="A140" s="597"/>
    </row>
    <row r="141" spans="1:1" x14ac:dyDescent="0.5">
      <c r="A141" s="597"/>
    </row>
    <row r="142" spans="1:1" x14ac:dyDescent="0.5">
      <c r="A142" s="597"/>
    </row>
    <row r="143" spans="1:1" x14ac:dyDescent="0.5">
      <c r="A143" s="597"/>
    </row>
    <row r="144" spans="1:1" x14ac:dyDescent="0.5">
      <c r="A144" s="597"/>
    </row>
    <row r="145" spans="1:1" x14ac:dyDescent="0.5">
      <c r="A145" s="597"/>
    </row>
    <row r="146" spans="1:1" x14ac:dyDescent="0.5">
      <c r="A146" s="597"/>
    </row>
    <row r="148" spans="1:1" x14ac:dyDescent="0.5">
      <c r="A148" s="597"/>
    </row>
    <row r="149" spans="1:1" x14ac:dyDescent="0.5">
      <c r="A149" s="597"/>
    </row>
    <row r="150" spans="1:1" x14ac:dyDescent="0.5">
      <c r="A150" s="597"/>
    </row>
    <row r="151" spans="1:1" x14ac:dyDescent="0.5">
      <c r="A151" s="597"/>
    </row>
    <row r="152" spans="1:1" x14ac:dyDescent="0.5">
      <c r="A152" s="597"/>
    </row>
    <row r="153" spans="1:1" x14ac:dyDescent="0.5">
      <c r="A153" s="597"/>
    </row>
    <row r="154" spans="1:1" x14ac:dyDescent="0.5">
      <c r="A154" s="597"/>
    </row>
    <row r="156" spans="1:1" x14ac:dyDescent="0.5">
      <c r="A156" s="597"/>
    </row>
    <row r="157" spans="1:1" x14ac:dyDescent="0.5">
      <c r="A157" s="597"/>
    </row>
    <row r="158" spans="1:1" x14ac:dyDescent="0.5">
      <c r="A158" s="597"/>
    </row>
    <row r="159" spans="1:1" x14ac:dyDescent="0.5">
      <c r="A159" s="597"/>
    </row>
    <row r="160" spans="1:1" x14ac:dyDescent="0.5">
      <c r="A160" s="597"/>
    </row>
    <row r="161" spans="1:1" x14ac:dyDescent="0.5">
      <c r="A161" s="597"/>
    </row>
    <row r="162" spans="1:1" x14ac:dyDescent="0.5">
      <c r="A162" s="597"/>
    </row>
    <row r="165" spans="1:1" x14ac:dyDescent="0.5">
      <c r="A165" s="597"/>
    </row>
    <row r="166" spans="1:1" x14ac:dyDescent="0.5">
      <c r="A166" s="597"/>
    </row>
    <row r="167" spans="1:1" x14ac:dyDescent="0.5">
      <c r="A167" s="597"/>
    </row>
    <row r="168" spans="1:1" x14ac:dyDescent="0.5">
      <c r="A168" s="597"/>
    </row>
    <row r="169" spans="1:1" x14ac:dyDescent="0.5">
      <c r="A169" s="597"/>
    </row>
    <row r="170" spans="1:1" x14ac:dyDescent="0.5">
      <c r="A170" s="597"/>
    </row>
    <row r="171" spans="1:1" x14ac:dyDescent="0.5">
      <c r="A171" s="597"/>
    </row>
    <row r="173" spans="1:1" x14ac:dyDescent="0.5">
      <c r="A173" s="597"/>
    </row>
    <row r="174" spans="1:1" x14ac:dyDescent="0.5">
      <c r="A174" s="597"/>
    </row>
    <row r="175" spans="1:1" x14ac:dyDescent="0.5">
      <c r="A175" s="597"/>
    </row>
    <row r="176" spans="1:1" x14ac:dyDescent="0.5">
      <c r="A176" s="597"/>
    </row>
    <row r="177" spans="1:1" x14ac:dyDescent="0.5">
      <c r="A177" s="597"/>
    </row>
    <row r="178" spans="1:1" x14ac:dyDescent="0.5">
      <c r="A178" s="597"/>
    </row>
    <row r="179" spans="1:1" x14ac:dyDescent="0.5">
      <c r="A179" s="597"/>
    </row>
    <row r="181" spans="1:1" x14ac:dyDescent="0.5">
      <c r="A181" s="597"/>
    </row>
    <row r="182" spans="1:1" x14ac:dyDescent="0.5">
      <c r="A182" s="597"/>
    </row>
    <row r="183" spans="1:1" x14ac:dyDescent="0.5">
      <c r="A183" s="597"/>
    </row>
    <row r="184" spans="1:1" x14ac:dyDescent="0.5">
      <c r="A184" s="597"/>
    </row>
    <row r="185" spans="1:1" x14ac:dyDescent="0.5">
      <c r="A185" s="597"/>
    </row>
    <row r="186" spans="1:1" x14ac:dyDescent="0.5">
      <c r="A186" s="597"/>
    </row>
    <row r="187" spans="1:1" x14ac:dyDescent="0.5">
      <c r="A187" s="597"/>
    </row>
    <row r="189" spans="1:1" x14ac:dyDescent="0.5">
      <c r="A189" s="597"/>
    </row>
    <row r="190" spans="1:1" x14ac:dyDescent="0.5">
      <c r="A190" s="597"/>
    </row>
    <row r="191" spans="1:1" x14ac:dyDescent="0.5">
      <c r="A191" s="597"/>
    </row>
    <row r="192" spans="1:1" x14ac:dyDescent="0.5">
      <c r="A192" s="597"/>
    </row>
    <row r="193" spans="1:1" x14ac:dyDescent="0.5">
      <c r="A193" s="597"/>
    </row>
    <row r="194" spans="1:1" x14ac:dyDescent="0.5">
      <c r="A194" s="597"/>
    </row>
    <row r="195" spans="1:1" x14ac:dyDescent="0.5">
      <c r="A195" s="597"/>
    </row>
    <row r="197" spans="1:1" x14ac:dyDescent="0.5">
      <c r="A197" s="597"/>
    </row>
    <row r="198" spans="1:1" x14ac:dyDescent="0.5">
      <c r="A198" s="597"/>
    </row>
    <row r="199" spans="1:1" x14ac:dyDescent="0.5">
      <c r="A199" s="597"/>
    </row>
    <row r="200" spans="1:1" x14ac:dyDescent="0.5">
      <c r="A200" s="597"/>
    </row>
    <row r="201" spans="1:1" x14ac:dyDescent="0.5">
      <c r="A201" s="597"/>
    </row>
    <row r="202" spans="1:1" x14ac:dyDescent="0.5">
      <c r="A202" s="597"/>
    </row>
    <row r="203" spans="1:1" x14ac:dyDescent="0.5">
      <c r="A203" s="597"/>
    </row>
    <row r="205" spans="1:1" x14ac:dyDescent="0.5">
      <c r="A205" s="597"/>
    </row>
    <row r="206" spans="1:1" x14ac:dyDescent="0.5">
      <c r="A206" s="597"/>
    </row>
    <row r="207" spans="1:1" x14ac:dyDescent="0.5">
      <c r="A207" s="597"/>
    </row>
    <row r="208" spans="1:1" x14ac:dyDescent="0.5">
      <c r="A208" s="597"/>
    </row>
    <row r="209" spans="1:1" x14ac:dyDescent="0.5">
      <c r="A209" s="597"/>
    </row>
    <row r="210" spans="1:1" x14ac:dyDescent="0.5">
      <c r="A210" s="597"/>
    </row>
    <row r="211" spans="1:1" x14ac:dyDescent="0.5">
      <c r="A211" s="597"/>
    </row>
    <row r="213" spans="1:1" x14ac:dyDescent="0.5">
      <c r="A213" s="597"/>
    </row>
    <row r="214" spans="1:1" x14ac:dyDescent="0.5">
      <c r="A214" s="597"/>
    </row>
    <row r="215" spans="1:1" x14ac:dyDescent="0.5">
      <c r="A215" s="597"/>
    </row>
    <row r="216" spans="1:1" x14ac:dyDescent="0.5">
      <c r="A216" s="597"/>
    </row>
    <row r="217" spans="1:1" x14ac:dyDescent="0.5">
      <c r="A217" s="597"/>
    </row>
    <row r="218" spans="1:1" x14ac:dyDescent="0.5">
      <c r="A218" s="597"/>
    </row>
    <row r="219" spans="1:1" x14ac:dyDescent="0.5">
      <c r="A219" s="597"/>
    </row>
    <row r="221" spans="1:1" x14ac:dyDescent="0.5">
      <c r="A221" s="597"/>
    </row>
    <row r="222" spans="1:1" x14ac:dyDescent="0.5">
      <c r="A222" s="597"/>
    </row>
    <row r="223" spans="1:1" x14ac:dyDescent="0.5">
      <c r="A223" s="597"/>
    </row>
    <row r="224" spans="1:1" x14ac:dyDescent="0.5">
      <c r="A224" s="597"/>
    </row>
    <row r="225" spans="1:1" x14ac:dyDescent="0.5">
      <c r="A225" s="597"/>
    </row>
    <row r="226" spans="1:1" x14ac:dyDescent="0.5">
      <c r="A226" s="597"/>
    </row>
    <row r="227" spans="1:1" x14ac:dyDescent="0.5">
      <c r="A227" s="597"/>
    </row>
    <row r="229" spans="1:1" x14ac:dyDescent="0.5">
      <c r="A229" s="597"/>
    </row>
    <row r="230" spans="1:1" x14ac:dyDescent="0.5">
      <c r="A230" s="597"/>
    </row>
    <row r="231" spans="1:1" x14ac:dyDescent="0.5">
      <c r="A231" s="597"/>
    </row>
    <row r="232" spans="1:1" x14ac:dyDescent="0.5">
      <c r="A232" s="597"/>
    </row>
    <row r="233" spans="1:1" x14ac:dyDescent="0.5">
      <c r="A233" s="597"/>
    </row>
    <row r="234" spans="1:1" x14ac:dyDescent="0.5">
      <c r="A234" s="597"/>
    </row>
    <row r="235" spans="1:1" x14ac:dyDescent="0.5">
      <c r="A235" s="597"/>
    </row>
    <row r="237" spans="1:1" x14ac:dyDescent="0.5">
      <c r="A237" s="597"/>
    </row>
    <row r="238" spans="1:1" x14ac:dyDescent="0.5">
      <c r="A238" s="597"/>
    </row>
    <row r="239" spans="1:1" x14ac:dyDescent="0.5">
      <c r="A239" s="597"/>
    </row>
    <row r="240" spans="1:1" x14ac:dyDescent="0.5">
      <c r="A240" s="597"/>
    </row>
    <row r="241" spans="1:1" x14ac:dyDescent="0.5">
      <c r="A241" s="597"/>
    </row>
    <row r="242" spans="1:1" x14ac:dyDescent="0.5">
      <c r="A242" s="597"/>
    </row>
    <row r="243" spans="1:1" x14ac:dyDescent="0.5">
      <c r="A243" s="597"/>
    </row>
    <row r="246" spans="1:1" x14ac:dyDescent="0.5">
      <c r="A246" s="597"/>
    </row>
    <row r="247" spans="1:1" x14ac:dyDescent="0.5">
      <c r="A247" s="597"/>
    </row>
    <row r="248" spans="1:1" x14ac:dyDescent="0.5">
      <c r="A248" s="597"/>
    </row>
    <row r="249" spans="1:1" x14ac:dyDescent="0.5">
      <c r="A249" s="597"/>
    </row>
    <row r="250" spans="1:1" x14ac:dyDescent="0.5">
      <c r="A250" s="597"/>
    </row>
    <row r="251" spans="1:1" x14ac:dyDescent="0.5">
      <c r="A251" s="597"/>
    </row>
    <row r="252" spans="1:1" x14ac:dyDescent="0.5">
      <c r="A252" s="597"/>
    </row>
    <row r="254" spans="1:1" x14ac:dyDescent="0.5">
      <c r="A254" s="597"/>
    </row>
    <row r="255" spans="1:1" x14ac:dyDescent="0.5">
      <c r="A255" s="597"/>
    </row>
    <row r="256" spans="1:1" x14ac:dyDescent="0.5">
      <c r="A256" s="597"/>
    </row>
    <row r="257" spans="1:1" x14ac:dyDescent="0.5">
      <c r="A257" s="597"/>
    </row>
    <row r="258" spans="1:1" x14ac:dyDescent="0.5">
      <c r="A258" s="597"/>
    </row>
    <row r="259" spans="1:1" x14ac:dyDescent="0.5">
      <c r="A259" s="597"/>
    </row>
    <row r="260" spans="1:1" x14ac:dyDescent="0.5">
      <c r="A260" s="597"/>
    </row>
    <row r="262" spans="1:1" x14ac:dyDescent="0.5">
      <c r="A262" s="597"/>
    </row>
    <row r="263" spans="1:1" x14ac:dyDescent="0.5">
      <c r="A263" s="597"/>
    </row>
    <row r="264" spans="1:1" x14ac:dyDescent="0.5">
      <c r="A264" s="597"/>
    </row>
    <row r="265" spans="1:1" x14ac:dyDescent="0.5">
      <c r="A265" s="597"/>
    </row>
    <row r="266" spans="1:1" x14ac:dyDescent="0.5">
      <c r="A266" s="597"/>
    </row>
    <row r="267" spans="1:1" x14ac:dyDescent="0.5">
      <c r="A267" s="597"/>
    </row>
    <row r="268" spans="1:1" x14ac:dyDescent="0.5">
      <c r="A268" s="597"/>
    </row>
    <row r="270" spans="1:1" x14ac:dyDescent="0.5">
      <c r="A270" s="597"/>
    </row>
    <row r="271" spans="1:1" x14ac:dyDescent="0.5">
      <c r="A271" s="597"/>
    </row>
    <row r="272" spans="1:1" x14ac:dyDescent="0.5">
      <c r="A272" s="597"/>
    </row>
    <row r="273" spans="1:1" x14ac:dyDescent="0.5">
      <c r="A273" s="597"/>
    </row>
    <row r="274" spans="1:1" x14ac:dyDescent="0.5">
      <c r="A274" s="597"/>
    </row>
    <row r="275" spans="1:1" x14ac:dyDescent="0.5">
      <c r="A275" s="597"/>
    </row>
    <row r="276" spans="1:1" x14ac:dyDescent="0.5">
      <c r="A276" s="597"/>
    </row>
    <row r="278" spans="1:1" x14ac:dyDescent="0.5">
      <c r="A278" s="597"/>
    </row>
    <row r="279" spans="1:1" x14ac:dyDescent="0.5">
      <c r="A279" s="597"/>
    </row>
    <row r="280" spans="1:1" x14ac:dyDescent="0.5">
      <c r="A280" s="597"/>
    </row>
    <row r="281" spans="1:1" x14ac:dyDescent="0.5">
      <c r="A281" s="597"/>
    </row>
    <row r="282" spans="1:1" x14ac:dyDescent="0.5">
      <c r="A282" s="597"/>
    </row>
    <row r="283" spans="1:1" x14ac:dyDescent="0.5">
      <c r="A283" s="597"/>
    </row>
    <row r="284" spans="1:1" x14ac:dyDescent="0.5">
      <c r="A284" s="597"/>
    </row>
    <row r="286" spans="1:1" x14ac:dyDescent="0.5">
      <c r="A286" s="597"/>
    </row>
    <row r="287" spans="1:1" x14ac:dyDescent="0.5">
      <c r="A287" s="597"/>
    </row>
    <row r="288" spans="1:1" x14ac:dyDescent="0.5">
      <c r="A288" s="597"/>
    </row>
    <row r="289" spans="1:1" x14ac:dyDescent="0.5">
      <c r="A289" s="597"/>
    </row>
    <row r="290" spans="1:1" x14ac:dyDescent="0.5">
      <c r="A290" s="597"/>
    </row>
    <row r="291" spans="1:1" x14ac:dyDescent="0.5">
      <c r="A291" s="597"/>
    </row>
    <row r="292" spans="1:1" x14ac:dyDescent="0.5">
      <c r="A292" s="597"/>
    </row>
    <row r="294" spans="1:1" x14ac:dyDescent="0.5">
      <c r="A294" s="597"/>
    </row>
    <row r="295" spans="1:1" x14ac:dyDescent="0.5">
      <c r="A295" s="597"/>
    </row>
    <row r="296" spans="1:1" x14ac:dyDescent="0.5">
      <c r="A296" s="597"/>
    </row>
    <row r="297" spans="1:1" x14ac:dyDescent="0.5">
      <c r="A297" s="597"/>
    </row>
    <row r="298" spans="1:1" x14ac:dyDescent="0.5">
      <c r="A298" s="597"/>
    </row>
    <row r="299" spans="1:1" x14ac:dyDescent="0.5">
      <c r="A299" s="597"/>
    </row>
    <row r="300" spans="1:1" x14ac:dyDescent="0.5">
      <c r="A300" s="597"/>
    </row>
    <row r="302" spans="1:1" x14ac:dyDescent="0.5">
      <c r="A302" s="597"/>
    </row>
    <row r="303" spans="1:1" x14ac:dyDescent="0.5">
      <c r="A303" s="597"/>
    </row>
    <row r="304" spans="1:1" x14ac:dyDescent="0.5">
      <c r="A304" s="597"/>
    </row>
    <row r="305" spans="1:1" x14ac:dyDescent="0.5">
      <c r="A305" s="597"/>
    </row>
    <row r="306" spans="1:1" x14ac:dyDescent="0.5">
      <c r="A306" s="597"/>
    </row>
    <row r="307" spans="1:1" x14ac:dyDescent="0.5">
      <c r="A307" s="597"/>
    </row>
    <row r="308" spans="1:1" x14ac:dyDescent="0.5">
      <c r="A308" s="597"/>
    </row>
    <row r="310" spans="1:1" x14ac:dyDescent="0.5">
      <c r="A310" s="597"/>
    </row>
    <row r="311" spans="1:1" x14ac:dyDescent="0.5">
      <c r="A311" s="597"/>
    </row>
    <row r="312" spans="1:1" x14ac:dyDescent="0.5">
      <c r="A312" s="597"/>
    </row>
    <row r="313" spans="1:1" x14ac:dyDescent="0.5">
      <c r="A313" s="597"/>
    </row>
    <row r="314" spans="1:1" x14ac:dyDescent="0.5">
      <c r="A314" s="597"/>
    </row>
    <row r="315" spans="1:1" x14ac:dyDescent="0.5">
      <c r="A315" s="597"/>
    </row>
    <row r="316" spans="1:1" x14ac:dyDescent="0.5">
      <c r="A316" s="597"/>
    </row>
    <row r="318" spans="1:1" x14ac:dyDescent="0.5">
      <c r="A318" s="597"/>
    </row>
    <row r="319" spans="1:1" x14ac:dyDescent="0.5">
      <c r="A319" s="597"/>
    </row>
    <row r="320" spans="1:1" x14ac:dyDescent="0.5">
      <c r="A320" s="597"/>
    </row>
    <row r="321" spans="1:1" x14ac:dyDescent="0.5">
      <c r="A321" s="597"/>
    </row>
    <row r="322" spans="1:1" x14ac:dyDescent="0.5">
      <c r="A322" s="597"/>
    </row>
    <row r="323" spans="1:1" x14ac:dyDescent="0.5">
      <c r="A323" s="597"/>
    </row>
    <row r="324" spans="1:1" x14ac:dyDescent="0.5">
      <c r="A324" s="597"/>
    </row>
    <row r="327" spans="1:1" x14ac:dyDescent="0.5">
      <c r="A327" s="597"/>
    </row>
    <row r="328" spans="1:1" x14ac:dyDescent="0.5">
      <c r="A328" s="597"/>
    </row>
    <row r="329" spans="1:1" x14ac:dyDescent="0.5">
      <c r="A329" s="597"/>
    </row>
    <row r="330" spans="1:1" x14ac:dyDescent="0.5">
      <c r="A330" s="597"/>
    </row>
    <row r="331" spans="1:1" x14ac:dyDescent="0.5">
      <c r="A331" s="597"/>
    </row>
    <row r="332" spans="1:1" x14ac:dyDescent="0.5">
      <c r="A332" s="597"/>
    </row>
    <row r="333" spans="1:1" x14ac:dyDescent="0.5">
      <c r="A333" s="597"/>
    </row>
    <row r="335" spans="1:1" x14ac:dyDescent="0.5">
      <c r="A335" s="597"/>
    </row>
    <row r="336" spans="1:1" x14ac:dyDescent="0.5">
      <c r="A336" s="597"/>
    </row>
    <row r="337" spans="1:1" x14ac:dyDescent="0.5">
      <c r="A337" s="597"/>
    </row>
    <row r="338" spans="1:1" x14ac:dyDescent="0.5">
      <c r="A338" s="597"/>
    </row>
    <row r="339" spans="1:1" x14ac:dyDescent="0.5">
      <c r="A339" s="597"/>
    </row>
    <row r="340" spans="1:1" x14ac:dyDescent="0.5">
      <c r="A340" s="597"/>
    </row>
    <row r="341" spans="1:1" x14ac:dyDescent="0.5">
      <c r="A341" s="597"/>
    </row>
    <row r="343" spans="1:1" x14ac:dyDescent="0.5">
      <c r="A343" s="597"/>
    </row>
    <row r="344" spans="1:1" x14ac:dyDescent="0.5">
      <c r="A344" s="597"/>
    </row>
    <row r="345" spans="1:1" x14ac:dyDescent="0.5">
      <c r="A345" s="597"/>
    </row>
    <row r="346" spans="1:1" x14ac:dyDescent="0.5">
      <c r="A346" s="597"/>
    </row>
    <row r="347" spans="1:1" x14ac:dyDescent="0.5">
      <c r="A347" s="597"/>
    </row>
    <row r="348" spans="1:1" x14ac:dyDescent="0.5">
      <c r="A348" s="597"/>
    </row>
    <row r="349" spans="1:1" x14ac:dyDescent="0.5">
      <c r="A349" s="597"/>
    </row>
    <row r="351" spans="1:1" x14ac:dyDescent="0.5">
      <c r="A351" s="597"/>
    </row>
    <row r="352" spans="1:1" x14ac:dyDescent="0.5">
      <c r="A352" s="597"/>
    </row>
    <row r="353" spans="1:1" x14ac:dyDescent="0.5">
      <c r="A353" s="597"/>
    </row>
    <row r="354" spans="1:1" x14ac:dyDescent="0.5">
      <c r="A354" s="597"/>
    </row>
    <row r="355" spans="1:1" x14ac:dyDescent="0.5">
      <c r="A355" s="597"/>
    </row>
    <row r="356" spans="1:1" x14ac:dyDescent="0.5">
      <c r="A356" s="597"/>
    </row>
    <row r="357" spans="1:1" x14ac:dyDescent="0.5">
      <c r="A357" s="597"/>
    </row>
    <row r="359" spans="1:1" x14ac:dyDescent="0.5">
      <c r="A359" s="597"/>
    </row>
    <row r="360" spans="1:1" x14ac:dyDescent="0.5">
      <c r="A360" s="597"/>
    </row>
    <row r="361" spans="1:1" x14ac:dyDescent="0.5">
      <c r="A361" s="597"/>
    </row>
    <row r="362" spans="1:1" x14ac:dyDescent="0.5">
      <c r="A362" s="597"/>
    </row>
    <row r="363" spans="1:1" x14ac:dyDescent="0.5">
      <c r="A363" s="597"/>
    </row>
    <row r="364" spans="1:1" x14ac:dyDescent="0.5">
      <c r="A364" s="597"/>
    </row>
    <row r="365" spans="1:1" x14ac:dyDescent="0.5">
      <c r="A365" s="597"/>
    </row>
    <row r="367" spans="1:1" x14ac:dyDescent="0.5">
      <c r="A367" s="597"/>
    </row>
    <row r="368" spans="1:1" x14ac:dyDescent="0.5">
      <c r="A368" s="597"/>
    </row>
    <row r="369" spans="1:1" x14ac:dyDescent="0.5">
      <c r="A369" s="597"/>
    </row>
    <row r="370" spans="1:1" x14ac:dyDescent="0.5">
      <c r="A370" s="597"/>
    </row>
    <row r="371" spans="1:1" x14ac:dyDescent="0.5">
      <c r="A371" s="597"/>
    </row>
    <row r="372" spans="1:1" x14ac:dyDescent="0.5">
      <c r="A372" s="597"/>
    </row>
    <row r="373" spans="1:1" x14ac:dyDescent="0.5">
      <c r="A373" s="597"/>
    </row>
    <row r="375" spans="1:1" x14ac:dyDescent="0.5">
      <c r="A375" s="597"/>
    </row>
    <row r="376" spans="1:1" x14ac:dyDescent="0.5">
      <c r="A376" s="597"/>
    </row>
    <row r="377" spans="1:1" x14ac:dyDescent="0.5">
      <c r="A377" s="597"/>
    </row>
    <row r="378" spans="1:1" x14ac:dyDescent="0.5">
      <c r="A378" s="597"/>
    </row>
    <row r="379" spans="1:1" x14ac:dyDescent="0.5">
      <c r="A379" s="597"/>
    </row>
    <row r="380" spans="1:1" x14ac:dyDescent="0.5">
      <c r="A380" s="597"/>
    </row>
    <row r="381" spans="1:1" x14ac:dyDescent="0.5">
      <c r="A381" s="597"/>
    </row>
    <row r="383" spans="1:1" x14ac:dyDescent="0.5">
      <c r="A383" s="597"/>
    </row>
    <row r="384" spans="1:1" x14ac:dyDescent="0.5">
      <c r="A384" s="597"/>
    </row>
    <row r="385" spans="1:1" x14ac:dyDescent="0.5">
      <c r="A385" s="597"/>
    </row>
    <row r="386" spans="1:1" x14ac:dyDescent="0.5">
      <c r="A386" s="597"/>
    </row>
    <row r="387" spans="1:1" x14ac:dyDescent="0.5">
      <c r="A387" s="597"/>
    </row>
    <row r="388" spans="1:1" x14ac:dyDescent="0.5">
      <c r="A388" s="597"/>
    </row>
    <row r="389" spans="1:1" x14ac:dyDescent="0.5">
      <c r="A389" s="597"/>
    </row>
    <row r="391" spans="1:1" x14ac:dyDescent="0.5">
      <c r="A391" s="597"/>
    </row>
    <row r="392" spans="1:1" x14ac:dyDescent="0.5">
      <c r="A392" s="597"/>
    </row>
    <row r="393" spans="1:1" x14ac:dyDescent="0.5">
      <c r="A393" s="597"/>
    </row>
    <row r="394" spans="1:1" x14ac:dyDescent="0.5">
      <c r="A394" s="597"/>
    </row>
    <row r="395" spans="1:1" x14ac:dyDescent="0.5">
      <c r="A395" s="597"/>
    </row>
    <row r="396" spans="1:1" x14ac:dyDescent="0.5">
      <c r="A396" s="597"/>
    </row>
    <row r="397" spans="1:1" x14ac:dyDescent="0.5">
      <c r="A397" s="597"/>
    </row>
    <row r="399" spans="1:1" x14ac:dyDescent="0.5">
      <c r="A399" s="597"/>
    </row>
    <row r="400" spans="1:1" x14ac:dyDescent="0.5">
      <c r="A400" s="597"/>
    </row>
    <row r="401" spans="1:1" x14ac:dyDescent="0.5">
      <c r="A401" s="597"/>
    </row>
    <row r="402" spans="1:1" x14ac:dyDescent="0.5">
      <c r="A402" s="597"/>
    </row>
    <row r="403" spans="1:1" x14ac:dyDescent="0.5">
      <c r="A403" s="597"/>
    </row>
    <row r="406" spans="1:1" x14ac:dyDescent="0.5">
      <c r="A406" s="597"/>
    </row>
    <row r="408" spans="1:1" x14ac:dyDescent="0.5">
      <c r="A408" s="597"/>
    </row>
    <row r="409" spans="1:1" x14ac:dyDescent="0.5">
      <c r="A409" s="597"/>
    </row>
    <row r="410" spans="1:1" x14ac:dyDescent="0.5">
      <c r="A410" s="597"/>
    </row>
    <row r="411" spans="1:1" x14ac:dyDescent="0.5">
      <c r="A411" s="597"/>
    </row>
    <row r="412" spans="1:1" x14ac:dyDescent="0.5">
      <c r="A412" s="597"/>
    </row>
    <row r="413" spans="1:1" x14ac:dyDescent="0.5">
      <c r="A413" s="597"/>
    </row>
    <row r="414" spans="1:1" x14ac:dyDescent="0.5">
      <c r="A414" s="597"/>
    </row>
    <row r="416" spans="1:1" x14ac:dyDescent="0.5">
      <c r="A416" s="597"/>
    </row>
    <row r="417" spans="1:1" x14ac:dyDescent="0.5">
      <c r="A417" s="597"/>
    </row>
    <row r="418" spans="1:1" x14ac:dyDescent="0.5">
      <c r="A418" s="597"/>
    </row>
    <row r="419" spans="1:1" x14ac:dyDescent="0.5">
      <c r="A419" s="597"/>
    </row>
    <row r="420" spans="1:1" x14ac:dyDescent="0.5">
      <c r="A420" s="597"/>
    </row>
    <row r="421" spans="1:1" x14ac:dyDescent="0.5">
      <c r="A421" s="597"/>
    </row>
    <row r="422" spans="1:1" x14ac:dyDescent="0.5">
      <c r="A422" s="597"/>
    </row>
    <row r="424" spans="1:1" x14ac:dyDescent="0.5">
      <c r="A424" s="597"/>
    </row>
    <row r="425" spans="1:1" x14ac:dyDescent="0.5">
      <c r="A425" s="597"/>
    </row>
    <row r="426" spans="1:1" x14ac:dyDescent="0.5">
      <c r="A426" s="597"/>
    </row>
    <row r="427" spans="1:1" x14ac:dyDescent="0.5">
      <c r="A427" s="597"/>
    </row>
    <row r="428" spans="1:1" x14ac:dyDescent="0.5">
      <c r="A428" s="597"/>
    </row>
    <row r="429" spans="1:1" x14ac:dyDescent="0.5">
      <c r="A429" s="597"/>
    </row>
    <row r="430" spans="1:1" x14ac:dyDescent="0.5">
      <c r="A430" s="597"/>
    </row>
    <row r="432" spans="1:1" x14ac:dyDescent="0.5">
      <c r="A432" s="597"/>
    </row>
    <row r="433" spans="1:1" x14ac:dyDescent="0.5">
      <c r="A433" s="597"/>
    </row>
    <row r="434" spans="1:1" x14ac:dyDescent="0.5">
      <c r="A434" s="597"/>
    </row>
    <row r="435" spans="1:1" x14ac:dyDescent="0.5">
      <c r="A435" s="597"/>
    </row>
    <row r="436" spans="1:1" x14ac:dyDescent="0.5">
      <c r="A436" s="597"/>
    </row>
    <row r="437" spans="1:1" x14ac:dyDescent="0.5">
      <c r="A437" s="597"/>
    </row>
    <row r="438" spans="1:1" x14ac:dyDescent="0.5">
      <c r="A438" s="597"/>
    </row>
    <row r="440" spans="1:1" x14ac:dyDescent="0.5">
      <c r="A440" s="597"/>
    </row>
    <row r="441" spans="1:1" x14ac:dyDescent="0.5">
      <c r="A441" s="597"/>
    </row>
    <row r="442" spans="1:1" x14ac:dyDescent="0.5">
      <c r="A442" s="597"/>
    </row>
    <row r="443" spans="1:1" x14ac:dyDescent="0.5">
      <c r="A443" s="597"/>
    </row>
    <row r="444" spans="1:1" x14ac:dyDescent="0.5">
      <c r="A444" s="597"/>
    </row>
    <row r="445" spans="1:1" x14ac:dyDescent="0.5">
      <c r="A445" s="597"/>
    </row>
    <row r="446" spans="1:1" x14ac:dyDescent="0.5">
      <c r="A446" s="597"/>
    </row>
    <row r="448" spans="1:1" x14ac:dyDescent="0.5">
      <c r="A448" s="597"/>
    </row>
    <row r="449" spans="1:1" x14ac:dyDescent="0.5">
      <c r="A449" s="597"/>
    </row>
    <row r="450" spans="1:1" x14ac:dyDescent="0.5">
      <c r="A450" s="597"/>
    </row>
    <row r="451" spans="1:1" x14ac:dyDescent="0.5">
      <c r="A451" s="597"/>
    </row>
    <row r="452" spans="1:1" x14ac:dyDescent="0.5">
      <c r="A452" s="597"/>
    </row>
    <row r="453" spans="1:1" x14ac:dyDescent="0.5">
      <c r="A453" s="597"/>
    </row>
    <row r="454" spans="1:1" x14ac:dyDescent="0.5">
      <c r="A454" s="597"/>
    </row>
    <row r="456" spans="1:1" x14ac:dyDescent="0.5">
      <c r="A456" s="597"/>
    </row>
    <row r="457" spans="1:1" x14ac:dyDescent="0.5">
      <c r="A457" s="597"/>
    </row>
    <row r="458" spans="1:1" x14ac:dyDescent="0.5">
      <c r="A458" s="597"/>
    </row>
    <row r="459" spans="1:1" x14ac:dyDescent="0.5">
      <c r="A459" s="597"/>
    </row>
    <row r="460" spans="1:1" x14ac:dyDescent="0.5">
      <c r="A460" s="597"/>
    </row>
    <row r="461" spans="1:1" x14ac:dyDescent="0.5">
      <c r="A461" s="597"/>
    </row>
    <row r="462" spans="1:1" x14ac:dyDescent="0.5">
      <c r="A462" s="597"/>
    </row>
    <row r="464" spans="1:1" x14ac:dyDescent="0.5">
      <c r="A464" s="597"/>
    </row>
    <row r="465" spans="1:1" x14ac:dyDescent="0.5">
      <c r="A465" s="597"/>
    </row>
    <row r="466" spans="1:1" x14ac:dyDescent="0.5">
      <c r="A466" s="597"/>
    </row>
    <row r="467" spans="1:1" x14ac:dyDescent="0.5">
      <c r="A467" s="597"/>
    </row>
    <row r="468" spans="1:1" x14ac:dyDescent="0.5">
      <c r="A468" s="597"/>
    </row>
    <row r="469" spans="1:1" x14ac:dyDescent="0.5">
      <c r="A469" s="597"/>
    </row>
    <row r="470" spans="1:1" x14ac:dyDescent="0.5">
      <c r="A470" s="597"/>
    </row>
    <row r="472" spans="1:1" x14ac:dyDescent="0.5">
      <c r="A472" s="597"/>
    </row>
    <row r="473" spans="1:1" x14ac:dyDescent="0.5">
      <c r="A473" s="597"/>
    </row>
    <row r="474" spans="1:1" x14ac:dyDescent="0.5">
      <c r="A474" s="597"/>
    </row>
    <row r="475" spans="1:1" x14ac:dyDescent="0.5">
      <c r="A475" s="597"/>
    </row>
    <row r="476" spans="1:1" x14ac:dyDescent="0.5">
      <c r="A476" s="597"/>
    </row>
    <row r="477" spans="1:1" x14ac:dyDescent="0.5">
      <c r="A477" s="597"/>
    </row>
    <row r="478" spans="1:1" x14ac:dyDescent="0.5">
      <c r="A478" s="597"/>
    </row>
    <row r="480" spans="1:1" x14ac:dyDescent="0.5">
      <c r="A480" s="597"/>
    </row>
    <row r="481" spans="1:1" x14ac:dyDescent="0.5">
      <c r="A481" s="597"/>
    </row>
    <row r="482" spans="1:1" x14ac:dyDescent="0.5">
      <c r="A482" s="597"/>
    </row>
    <row r="483" spans="1:1" x14ac:dyDescent="0.5">
      <c r="A483" s="597"/>
    </row>
    <row r="484" spans="1:1" x14ac:dyDescent="0.5">
      <c r="A484" s="597"/>
    </row>
    <row r="485" spans="1:1" x14ac:dyDescent="0.5">
      <c r="A485" s="597"/>
    </row>
    <row r="486" spans="1:1" x14ac:dyDescent="0.5">
      <c r="A486" s="597"/>
    </row>
    <row r="489" spans="1:1" x14ac:dyDescent="0.5">
      <c r="A489" s="597"/>
    </row>
    <row r="490" spans="1:1" x14ac:dyDescent="0.5">
      <c r="A490" s="597"/>
    </row>
    <row r="491" spans="1:1" x14ac:dyDescent="0.5">
      <c r="A491" s="597"/>
    </row>
    <row r="492" spans="1:1" x14ac:dyDescent="0.5">
      <c r="A492" s="597"/>
    </row>
    <row r="493" spans="1:1" x14ac:dyDescent="0.5">
      <c r="A493" s="597"/>
    </row>
    <row r="494" spans="1:1" x14ac:dyDescent="0.5">
      <c r="A494" s="597"/>
    </row>
    <row r="495" spans="1:1" x14ac:dyDescent="0.5">
      <c r="A495" s="597"/>
    </row>
    <row r="497" spans="1:1" x14ac:dyDescent="0.5">
      <c r="A497" s="597"/>
    </row>
    <row r="498" spans="1:1" x14ac:dyDescent="0.5">
      <c r="A498" s="597"/>
    </row>
    <row r="499" spans="1:1" x14ac:dyDescent="0.5">
      <c r="A499" s="597"/>
    </row>
    <row r="500" spans="1:1" x14ac:dyDescent="0.5">
      <c r="A500" s="597"/>
    </row>
    <row r="501" spans="1:1" x14ac:dyDescent="0.5">
      <c r="A501" s="597"/>
    </row>
    <row r="502" spans="1:1" x14ac:dyDescent="0.5">
      <c r="A502" s="597"/>
    </row>
    <row r="503" spans="1:1" x14ac:dyDescent="0.5">
      <c r="A503" s="597"/>
    </row>
    <row r="505" spans="1:1" x14ac:dyDescent="0.5">
      <c r="A505" s="597"/>
    </row>
    <row r="506" spans="1:1" x14ac:dyDescent="0.5">
      <c r="A506" s="597"/>
    </row>
    <row r="507" spans="1:1" x14ac:dyDescent="0.5">
      <c r="A507" s="597"/>
    </row>
    <row r="508" spans="1:1" x14ac:dyDescent="0.5">
      <c r="A508" s="597"/>
    </row>
    <row r="509" spans="1:1" x14ac:dyDescent="0.5">
      <c r="A509" s="597"/>
    </row>
    <row r="510" spans="1:1" x14ac:dyDescent="0.5">
      <c r="A510" s="597"/>
    </row>
    <row r="511" spans="1:1" x14ac:dyDescent="0.5">
      <c r="A511" s="597"/>
    </row>
    <row r="513" spans="1:1" x14ac:dyDescent="0.5">
      <c r="A513" s="597"/>
    </row>
    <row r="514" spans="1:1" x14ac:dyDescent="0.5">
      <c r="A514" s="597"/>
    </row>
    <row r="515" spans="1:1" x14ac:dyDescent="0.5">
      <c r="A515" s="597"/>
    </row>
    <row r="516" spans="1:1" x14ac:dyDescent="0.5">
      <c r="A516" s="597"/>
    </row>
    <row r="517" spans="1:1" x14ac:dyDescent="0.5">
      <c r="A517" s="597"/>
    </row>
    <row r="518" spans="1:1" x14ac:dyDescent="0.5">
      <c r="A518" s="597"/>
    </row>
    <row r="519" spans="1:1" x14ac:dyDescent="0.5">
      <c r="A519" s="597"/>
    </row>
    <row r="521" spans="1:1" x14ac:dyDescent="0.5">
      <c r="A521" s="597"/>
    </row>
    <row r="522" spans="1:1" x14ac:dyDescent="0.5">
      <c r="A522" s="597"/>
    </row>
    <row r="523" spans="1:1" x14ac:dyDescent="0.5">
      <c r="A523" s="597"/>
    </row>
    <row r="524" spans="1:1" x14ac:dyDescent="0.5">
      <c r="A524" s="597"/>
    </row>
    <row r="525" spans="1:1" x14ac:dyDescent="0.5">
      <c r="A525" s="597"/>
    </row>
    <row r="526" spans="1:1" x14ac:dyDescent="0.5">
      <c r="A526" s="597"/>
    </row>
    <row r="527" spans="1:1" x14ac:dyDescent="0.5">
      <c r="A527" s="597"/>
    </row>
    <row r="529" spans="1:1" x14ac:dyDescent="0.5">
      <c r="A529" s="597"/>
    </row>
    <row r="530" spans="1:1" x14ac:dyDescent="0.5">
      <c r="A530" s="597"/>
    </row>
    <row r="531" spans="1:1" x14ac:dyDescent="0.5">
      <c r="A531" s="597"/>
    </row>
    <row r="532" spans="1:1" x14ac:dyDescent="0.5">
      <c r="A532" s="597"/>
    </row>
    <row r="533" spans="1:1" x14ac:dyDescent="0.5">
      <c r="A533" s="597"/>
    </row>
    <row r="534" spans="1:1" x14ac:dyDescent="0.5">
      <c r="A534" s="597"/>
    </row>
    <row r="535" spans="1:1" x14ac:dyDescent="0.5">
      <c r="A535" s="597"/>
    </row>
    <row r="537" spans="1:1" x14ac:dyDescent="0.5">
      <c r="A537" s="597"/>
    </row>
    <row r="538" spans="1:1" x14ac:dyDescent="0.5">
      <c r="A538" s="597"/>
    </row>
    <row r="539" spans="1:1" x14ac:dyDescent="0.5">
      <c r="A539" s="597"/>
    </row>
    <row r="540" spans="1:1" x14ac:dyDescent="0.5">
      <c r="A540" s="597"/>
    </row>
    <row r="541" spans="1:1" x14ac:dyDescent="0.5">
      <c r="A541" s="597"/>
    </row>
    <row r="542" spans="1:1" x14ac:dyDescent="0.5">
      <c r="A542" s="597"/>
    </row>
    <row r="543" spans="1:1" x14ac:dyDescent="0.5">
      <c r="A543" s="597"/>
    </row>
    <row r="545" spans="1:1" x14ac:dyDescent="0.5">
      <c r="A545" s="597"/>
    </row>
    <row r="546" spans="1:1" x14ac:dyDescent="0.5">
      <c r="A546" s="597"/>
    </row>
    <row r="547" spans="1:1" x14ac:dyDescent="0.5">
      <c r="A547" s="597"/>
    </row>
    <row r="548" spans="1:1" x14ac:dyDescent="0.5">
      <c r="A548" s="597"/>
    </row>
    <row r="549" spans="1:1" x14ac:dyDescent="0.5">
      <c r="A549" s="597"/>
    </row>
    <row r="550" spans="1:1" x14ac:dyDescent="0.5">
      <c r="A550" s="597"/>
    </row>
    <row r="551" spans="1:1" x14ac:dyDescent="0.5">
      <c r="A551" s="597"/>
    </row>
    <row r="553" spans="1:1" x14ac:dyDescent="0.5">
      <c r="A553" s="597"/>
    </row>
    <row r="554" spans="1:1" x14ac:dyDescent="0.5">
      <c r="A554" s="597"/>
    </row>
    <row r="555" spans="1:1" x14ac:dyDescent="0.5">
      <c r="A555" s="597"/>
    </row>
    <row r="556" spans="1:1" x14ac:dyDescent="0.5">
      <c r="A556" s="597"/>
    </row>
    <row r="557" spans="1:1" x14ac:dyDescent="0.5">
      <c r="A557" s="597"/>
    </row>
    <row r="558" spans="1:1" x14ac:dyDescent="0.5">
      <c r="A558" s="597"/>
    </row>
    <row r="559" spans="1:1" x14ac:dyDescent="0.5">
      <c r="A559" s="597"/>
    </row>
    <row r="561" spans="1:1" x14ac:dyDescent="0.5">
      <c r="A561" s="597"/>
    </row>
    <row r="562" spans="1:1" x14ac:dyDescent="0.5">
      <c r="A562" s="597"/>
    </row>
    <row r="563" spans="1:1" x14ac:dyDescent="0.5">
      <c r="A563" s="597"/>
    </row>
    <row r="564" spans="1:1" x14ac:dyDescent="0.5">
      <c r="A564" s="597"/>
    </row>
    <row r="565" spans="1:1" x14ac:dyDescent="0.5">
      <c r="A565" s="597"/>
    </row>
    <row r="566" spans="1:1" x14ac:dyDescent="0.5">
      <c r="A566" s="597"/>
    </row>
    <row r="567" spans="1:1" x14ac:dyDescent="0.5">
      <c r="A567" s="597"/>
    </row>
  </sheetData>
  <sheetProtection selectLockedCells="1" autoFilter="0"/>
  <dataConsolidate/>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_40"/>
  <dimension ref="A1:BZ4"/>
  <sheetViews>
    <sheetView workbookViewId="0"/>
  </sheetViews>
  <sheetFormatPr baseColWidth="10" defaultColWidth="0" defaultRowHeight="14.35" outlineLevelCol="1" x14ac:dyDescent="0.5"/>
  <cols>
    <col min="1" max="1" width="10.87890625" customWidth="1"/>
    <col min="2" max="2" width="55.41015625" customWidth="1"/>
    <col min="3" max="3" width="14.64453125" customWidth="1"/>
    <col min="4" max="26" width="14.64453125" customWidth="1" outlineLevel="1"/>
    <col min="27" max="27" width="12" customWidth="1"/>
    <col min="28" max="50" width="12" customWidth="1" outlineLevel="1"/>
    <col min="51" max="51" width="12" customWidth="1"/>
    <col min="52" max="74" width="12" customWidth="1" outlineLevel="1"/>
    <col min="75" max="76" width="12" customWidth="1"/>
    <col min="77" max="77" width="18.1171875" customWidth="1"/>
    <col min="78" max="78" width="2.64453125" customWidth="1"/>
    <col min="79" max="16384" width="11.41015625" hidden="1"/>
  </cols>
  <sheetData>
    <row r="1" spans="1:77" x14ac:dyDescent="0.5">
      <c r="A1" s="213"/>
      <c r="B1" s="14"/>
      <c r="C1" s="14"/>
      <c r="D1" s="14"/>
      <c r="E1" s="14"/>
      <c r="F1" s="14"/>
      <c r="G1" s="14"/>
      <c r="H1" s="14"/>
      <c r="I1" s="14"/>
      <c r="J1" s="14"/>
      <c r="K1" s="14"/>
      <c r="L1" s="14"/>
      <c r="M1" s="14"/>
      <c r="N1" s="14"/>
      <c r="O1" s="14"/>
      <c r="P1" s="14"/>
      <c r="Q1" s="14"/>
      <c r="R1" s="14"/>
      <c r="S1" s="14"/>
      <c r="T1" s="14"/>
      <c r="U1" s="14"/>
      <c r="V1" s="373"/>
      <c r="W1" s="14"/>
      <c r="X1" s="14"/>
      <c r="Y1" s="14"/>
      <c r="Z1" s="14"/>
      <c r="AA1" s="64"/>
    </row>
    <row r="2" spans="1:77" x14ac:dyDescent="0.5">
      <c r="A2" s="51"/>
      <c r="B2" s="125"/>
      <c r="C2" s="15"/>
      <c r="D2" s="15"/>
      <c r="E2" s="15"/>
      <c r="F2" s="15"/>
      <c r="G2" s="15"/>
      <c r="H2" s="15"/>
      <c r="I2" s="15"/>
      <c r="J2" s="15"/>
      <c r="K2" s="15"/>
      <c r="L2" s="15"/>
      <c r="M2" s="15"/>
      <c r="N2" s="15"/>
      <c r="O2" s="15"/>
      <c r="P2" s="15"/>
      <c r="Q2" s="15"/>
      <c r="R2" s="15"/>
      <c r="S2" s="15"/>
      <c r="T2" s="15"/>
      <c r="U2" s="15"/>
      <c r="V2" s="15"/>
      <c r="W2" s="15"/>
      <c r="X2" s="15"/>
      <c r="Y2" s="15"/>
      <c r="Z2" s="15"/>
    </row>
    <row r="3" spans="1:77" x14ac:dyDescent="0.5">
      <c r="A3" s="425"/>
      <c r="B3" s="425"/>
      <c r="C3" s="425"/>
      <c r="D3" s="425"/>
      <c r="E3" s="425"/>
      <c r="F3" s="425"/>
      <c r="G3" s="425"/>
      <c r="H3" s="425"/>
      <c r="I3" s="425"/>
      <c r="J3" s="425"/>
      <c r="K3" s="425"/>
      <c r="L3" s="425"/>
      <c r="M3" s="425"/>
      <c r="N3" s="425"/>
      <c r="O3" s="425"/>
      <c r="P3" s="425"/>
      <c r="Q3" s="425"/>
      <c r="R3" s="425"/>
      <c r="S3" s="425"/>
      <c r="T3" s="425"/>
      <c r="U3" s="425"/>
      <c r="V3" s="425"/>
      <c r="W3" s="425"/>
      <c r="X3" s="425"/>
      <c r="Y3" s="425"/>
      <c r="Z3" s="425"/>
      <c r="AA3" s="425"/>
      <c r="AB3" s="425"/>
      <c r="AC3" s="425"/>
      <c r="AD3" s="425"/>
      <c r="AE3" s="425"/>
      <c r="AF3" s="425"/>
      <c r="AG3" s="425"/>
      <c r="AH3" s="425"/>
      <c r="AI3" s="425"/>
      <c r="AJ3" s="425"/>
      <c r="AK3" s="425"/>
      <c r="AL3" s="425"/>
      <c r="AM3" s="425"/>
      <c r="AN3" s="425"/>
      <c r="AO3" s="425"/>
      <c r="AP3" s="425"/>
      <c r="AQ3" s="425"/>
      <c r="AR3" s="425"/>
      <c r="AS3" s="425"/>
      <c r="AT3" s="425"/>
      <c r="AU3" s="425"/>
      <c r="AV3" s="425"/>
      <c r="AW3" s="425"/>
      <c r="AX3" s="425"/>
      <c r="AY3" s="425"/>
      <c r="AZ3" s="425"/>
      <c r="BA3" s="425"/>
      <c r="BB3" s="425"/>
      <c r="BC3" s="425"/>
      <c r="BD3" s="425"/>
      <c r="BE3" s="425"/>
      <c r="BF3" s="425"/>
      <c r="BG3" s="425"/>
      <c r="BH3" s="425"/>
      <c r="BI3" s="425"/>
      <c r="BJ3" s="425"/>
      <c r="BK3" s="425"/>
      <c r="BL3" s="425"/>
      <c r="BM3" s="425"/>
      <c r="BN3" s="425"/>
      <c r="BO3" s="425"/>
      <c r="BP3" s="425"/>
      <c r="BQ3" s="425"/>
      <c r="BR3" s="425"/>
      <c r="BS3" s="425"/>
      <c r="BT3" s="425"/>
      <c r="BU3" s="425"/>
      <c r="BV3" s="425"/>
      <c r="BW3" s="425"/>
      <c r="BX3" s="425"/>
      <c r="BY3" s="425"/>
    </row>
    <row r="4" spans="1:77" x14ac:dyDescent="0.5">
      <c r="A4" s="424"/>
      <c r="B4" s="424"/>
      <c r="C4" s="424"/>
      <c r="D4" s="424"/>
      <c r="E4" s="424"/>
      <c r="F4" s="424"/>
      <c r="G4" s="424"/>
      <c r="H4" s="424"/>
      <c r="I4" s="424"/>
      <c r="J4" s="424"/>
      <c r="K4" s="424"/>
      <c r="L4" s="424"/>
      <c r="M4" s="424"/>
      <c r="N4" s="424"/>
      <c r="O4" s="424"/>
      <c r="P4" s="424"/>
      <c r="Q4" s="424"/>
      <c r="R4" s="424"/>
      <c r="S4" s="424"/>
      <c r="T4" s="424"/>
      <c r="U4" s="424"/>
      <c r="V4" s="424"/>
      <c r="W4" s="424"/>
      <c r="X4" s="424"/>
      <c r="Y4" s="424"/>
      <c r="Z4" s="424"/>
      <c r="AA4" s="424"/>
      <c r="AB4" s="424"/>
      <c r="AC4" s="424"/>
      <c r="AD4" s="424"/>
      <c r="AE4" s="424"/>
      <c r="AF4" s="424"/>
      <c r="AG4" s="424"/>
      <c r="AH4" s="424"/>
      <c r="AI4" s="424"/>
      <c r="AJ4" s="424"/>
      <c r="AK4" s="424"/>
      <c r="AL4" s="424"/>
      <c r="AM4" s="424"/>
      <c r="AN4" s="424"/>
      <c r="AO4" s="424"/>
      <c r="AP4" s="424"/>
      <c r="AQ4" s="424"/>
      <c r="AR4" s="424"/>
      <c r="AS4" s="424"/>
      <c r="AT4" s="424"/>
      <c r="AU4" s="424"/>
      <c r="AV4" s="424"/>
      <c r="AW4" s="424"/>
      <c r="AX4" s="424"/>
      <c r="AY4" s="424"/>
      <c r="AZ4" s="424"/>
      <c r="BA4" s="424"/>
      <c r="BB4" s="424"/>
      <c r="BC4" s="424"/>
      <c r="BD4" s="424"/>
      <c r="BE4" s="424"/>
      <c r="BF4" s="424"/>
      <c r="BG4" s="424"/>
      <c r="BH4" s="424"/>
      <c r="BI4" s="424"/>
      <c r="BJ4" s="424"/>
      <c r="BK4" s="424"/>
      <c r="BL4" s="424"/>
      <c r="BM4" s="424"/>
      <c r="BN4" s="424"/>
      <c r="BO4" s="424"/>
      <c r="BP4" s="424"/>
      <c r="BQ4" s="424"/>
      <c r="BR4" s="424"/>
      <c r="BS4" s="424"/>
      <c r="BT4" s="424"/>
      <c r="BU4" s="424"/>
      <c r="BV4" s="424"/>
      <c r="BW4" s="424"/>
      <c r="BX4" s="424"/>
      <c r="BY4" s="424"/>
    </row>
  </sheetData>
  <sheetProtection selectLockedCells="1"/>
  <pageMargins left="0.7" right="0.7" top="0.75" bottom="0.75" header="0.3" footer="0.3"/>
  <pageSetup paperSize="9" orientation="portrait" horizontalDpi="1200" verticalDpi="12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_41"/>
  <dimension ref="A2:AA3"/>
  <sheetViews>
    <sheetView workbookViewId="0"/>
  </sheetViews>
  <sheetFormatPr baseColWidth="10" defaultColWidth="0" defaultRowHeight="14.35" x14ac:dyDescent="0.5"/>
  <cols>
    <col min="1" max="1" width="10.87890625" customWidth="1"/>
    <col min="2" max="2" width="65.1171875" customWidth="1"/>
    <col min="3" max="3" width="16.52734375" customWidth="1"/>
    <col min="4" max="5" width="12.87890625" customWidth="1"/>
    <col min="6" max="6" width="13.3515625" customWidth="1"/>
    <col min="7" max="26" width="12.87890625" customWidth="1"/>
    <col min="27" max="27" width="2.64453125" customWidth="1"/>
    <col min="28" max="16384" width="11.41015625" hidden="1"/>
  </cols>
  <sheetData>
    <row r="2" spans="1:26" x14ac:dyDescent="0.5">
      <c r="A2" s="213"/>
      <c r="B2" s="125"/>
      <c r="C2" s="225"/>
    </row>
    <row r="3" spans="1:26" x14ac:dyDescent="0.5">
      <c r="A3" s="212"/>
      <c r="B3" s="125"/>
      <c r="C3" s="212"/>
      <c r="D3" s="212"/>
      <c r="E3" s="212"/>
      <c r="F3" s="212"/>
      <c r="G3" s="212"/>
      <c r="H3" s="212"/>
      <c r="I3" s="212"/>
      <c r="J3" s="212"/>
      <c r="K3" s="212"/>
      <c r="L3" s="212"/>
      <c r="M3" s="212"/>
      <c r="N3" s="212"/>
      <c r="O3" s="212"/>
      <c r="P3" s="212"/>
      <c r="Q3" s="212"/>
      <c r="R3" s="212"/>
      <c r="S3" s="212"/>
      <c r="T3" s="212"/>
      <c r="U3" s="212"/>
      <c r="V3" s="212"/>
      <c r="W3" s="212"/>
      <c r="X3" s="212"/>
      <c r="Y3" s="212"/>
      <c r="Z3" s="212"/>
    </row>
  </sheetData>
  <sheetProtection selectLockedCells="1"/>
  <phoneticPr fontId="58"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_42"/>
  <dimension ref="B3:B11"/>
  <sheetViews>
    <sheetView workbookViewId="0">
      <selection activeCell="A2" sqref="A2:Y16"/>
    </sheetView>
  </sheetViews>
  <sheetFormatPr baseColWidth="10" defaultColWidth="10.76171875" defaultRowHeight="14.35" x14ac:dyDescent="0.5"/>
  <sheetData>
    <row r="3" spans="2:2" x14ac:dyDescent="0.5">
      <c r="B3" s="379"/>
    </row>
    <row r="4" spans="2:2" x14ac:dyDescent="0.5">
      <c r="B4" s="379"/>
    </row>
    <row r="5" spans="2:2" x14ac:dyDescent="0.5">
      <c r="B5" s="379"/>
    </row>
    <row r="6" spans="2:2" x14ac:dyDescent="0.5">
      <c r="B6" s="379"/>
    </row>
    <row r="7" spans="2:2" x14ac:dyDescent="0.5">
      <c r="B7" s="379"/>
    </row>
    <row r="8" spans="2:2" x14ac:dyDescent="0.5">
      <c r="B8" s="379"/>
    </row>
    <row r="9" spans="2:2" x14ac:dyDescent="0.5">
      <c r="B9" s="379"/>
    </row>
    <row r="10" spans="2:2" x14ac:dyDescent="0.5">
      <c r="B10" s="379"/>
    </row>
    <row r="11" spans="2:2" x14ac:dyDescent="0.5">
      <c r="B11" s="379"/>
    </row>
  </sheetData>
  <sheetProtection selectLockedCells="1"/>
  <dataConsolidate/>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_45"/>
  <dimension ref="A1:U2"/>
  <sheetViews>
    <sheetView workbookViewId="0">
      <selection activeCell="R2" sqref="R2:U3"/>
    </sheetView>
  </sheetViews>
  <sheetFormatPr baseColWidth="10" defaultColWidth="0" defaultRowHeight="15" customHeight="1" outlineLevelRow="1" outlineLevelCol="1" x14ac:dyDescent="0.5"/>
  <cols>
    <col min="1" max="1" width="61.52734375" customWidth="1"/>
    <col min="2" max="4" width="18.52734375" customWidth="1"/>
    <col min="5" max="5" width="18.52734375" customWidth="1" outlineLevel="1"/>
    <col min="6" max="16" width="11.64453125" customWidth="1" outlineLevel="1"/>
    <col min="17" max="17" width="11.64453125" customWidth="1"/>
    <col min="18" max="21" width="5.64453125" customWidth="1"/>
    <col min="22" max="16384" width="11.41015625" hidden="1"/>
  </cols>
  <sheetData>
    <row r="1" spans="1:16" ht="15.75" customHeight="1" outlineLevel="1" x14ac:dyDescent="0.5">
      <c r="A1" s="213"/>
      <c r="B1" s="131"/>
      <c r="C1" s="216"/>
      <c r="D1" s="12"/>
      <c r="E1" s="216"/>
      <c r="F1" s="216"/>
      <c r="G1" s="216"/>
      <c r="H1" s="216"/>
      <c r="I1" s="216"/>
      <c r="J1" s="216"/>
      <c r="K1" s="12"/>
      <c r="L1" s="216"/>
      <c r="M1" s="216"/>
      <c r="N1" s="216"/>
      <c r="O1" s="216"/>
      <c r="P1" s="216"/>
    </row>
    <row r="2" spans="1:16" ht="14.35" x14ac:dyDescent="0.5">
      <c r="A2" s="66"/>
      <c r="B2" s="70"/>
      <c r="C2" s="71"/>
      <c r="D2" s="72"/>
      <c r="E2" s="70"/>
      <c r="F2" s="71"/>
      <c r="G2" s="72"/>
      <c r="H2" s="73"/>
      <c r="I2" s="74"/>
      <c r="J2" s="75"/>
      <c r="K2" s="70"/>
      <c r="L2" s="71"/>
      <c r="M2" s="72"/>
      <c r="N2" s="73"/>
      <c r="O2" s="74"/>
      <c r="P2" s="75"/>
    </row>
  </sheetData>
  <sheetProtection selectLockedCells="1" autoFilter="0"/>
  <conditionalFormatting sqref="G2:J2 A2 D2">
    <cfRule type="cellIs" dxfId="25" priority="11" operator="equal">
      <formula>""</formula>
    </cfRule>
    <cfRule type="cellIs" dxfId="24" priority="12" operator="equal">
      <formula>0</formula>
    </cfRule>
  </conditionalFormatting>
  <conditionalFormatting sqref="F2">
    <cfRule type="cellIs" dxfId="23" priority="9" operator="equal">
      <formula>""</formula>
    </cfRule>
    <cfRule type="cellIs" dxfId="22" priority="10" operator="equal">
      <formula>0</formula>
    </cfRule>
  </conditionalFormatting>
  <conditionalFormatting sqref="K2:P2">
    <cfRule type="cellIs" dxfId="21" priority="7" operator="equal">
      <formula>""</formula>
    </cfRule>
    <cfRule type="cellIs" dxfId="20" priority="8" operator="equal">
      <formula>0</formula>
    </cfRule>
  </conditionalFormatting>
  <conditionalFormatting sqref="B2">
    <cfRule type="cellIs" dxfId="19" priority="5" operator="equal">
      <formula>""</formula>
    </cfRule>
    <cfRule type="cellIs" dxfId="18" priority="6" operator="equal">
      <formula>0</formula>
    </cfRule>
  </conditionalFormatting>
  <conditionalFormatting sqref="C2">
    <cfRule type="cellIs" dxfId="17" priority="3" operator="equal">
      <formula>""</formula>
    </cfRule>
    <cfRule type="cellIs" dxfId="16" priority="4" operator="equal">
      <formula>0</formula>
    </cfRule>
  </conditionalFormatting>
  <conditionalFormatting sqref="E2">
    <cfRule type="cellIs" dxfId="15" priority="1" operator="equal">
      <formula>""</formula>
    </cfRule>
    <cfRule type="cellIs" dxfId="14" priority="2" operator="equal">
      <formula>0</formula>
    </cfRule>
  </conditionalFormatting>
  <pageMargins left="0.7" right="0.7" top="0.75" bottom="0.75" header="0.3" footer="0.3"/>
  <pageSetup paperSize="9" orientation="portrait" horizontalDpi="1200" verticalDpi="1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A7AFwAbgAiAH0ALAB7ACIAcABhAHQAaAAiADoAIgAvAHAAcgBvAGoAZQBjAHQAcwAvAFAAUgBVAEUAQgBBACIALAAiAHQAZQB4AHQAIgA6ACIAIgB9AF0ALAAiAHAAcgBvAGoAZQBjAHQATgBhAG0AZQBzACIAOgBbAF0ALAAiAGwAbwBjAGEAbABlACIAOgB7ACIAbABpAHMAdABTAGUAcABhAHIAYQB0AG8AcgAiADoAIgA7ACIALAAiAHIAbwB3AFMAZQBwAGEAcgBhAHQAbwByACIAOgAiADsAIgAsACIAYwBvAGwAdQBtAG4AUwBlAHAAYQByAGEAdABvAHIAIgA6ACIAXABcACIALAAiAHQAaABvAHUAcwBhAG4AZABzAFMAZQBwAGEAcgBhAHQAbwByACIAOgAiAC4AIgAsACIAdABoAG8AdQBzAGEAbgBkAHMAUABvAHMAaQB0AGkAbwBuAHMAIgA6AFsAMwBdACwAIgBkAGUAYwBpAG0AYQBsAFMAZQBwAGEAcgBhAHQAbwByACIAOgAiACwAIgAsACIAZABhAHQAZQBPAHIAZABlAHIAIgA6ACIARABNAFkAIgAsACIAYwB1AHIAcgBlAG4AYwB5AFMAeQBtAGIAbwBsACIAOgAiAKwgIgAsACIAaQBzAEMAdQByAHIAZQBuAGMAeQBTAHkAbQBiAG8AbABMAGUAYQBkACIAOgBmAGEAbABzAGUALAAiAGkAcwBDAHUAcgByAGUAbgBjAHkAUwBlAHAAQgB5AFMAcABhAGMAZQAiADoAdAByAHUAZQAsACIAcgBvAHcATABlAHQAdABlAHIAIgA6ACIARgAiACwAIgBjAG8AbAB1AG0AbgBMAGUAdAB0AGUAcgAiADoAIgBDACIALAAiAHIAYwBMAGUAZgB0AEIAcgBhAGMAawBlAHQAIgA6ACIAWwAiACwAIgByAGMAUgBpAGcAaAB0AEIAcgBhAGMAawBlAHQAIgA6ACIAXQAiACwAIgBzAHQAYQB0AGUAbQBlAG4AdABTAGUAcABhAHIAYQB0AG8AcgAiADoAIgA7ADsAIgAsACIAbABvAGMAYQBsAGUATgBhAG0AZQAiADoAIgBlAHMALQBlAHMAIgB9AH0A</AFEJSONBlob>
</file>

<file path=customXml/itemProps1.xml><?xml version="1.0" encoding="utf-8"?>
<ds:datastoreItem xmlns:ds="http://schemas.openxmlformats.org/officeDocument/2006/customXml" ds:itemID="{74CA9544-4727-4EB4-9E02-8ED03AD9397E}">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19</vt:i4>
      </vt:variant>
      <vt:variant>
        <vt:lpstr>Rangos con nombre</vt:lpstr>
      </vt:variant>
      <vt:variant>
        <vt:i4>256</vt:i4>
      </vt:variant>
    </vt:vector>
  </HeadingPairs>
  <TitlesOfParts>
    <vt:vector size="275" baseType="lpstr">
      <vt:lpstr>DICCIONARIO</vt:lpstr>
      <vt:lpstr>INICIO</vt:lpstr>
      <vt:lpstr>GENERAL</vt:lpstr>
      <vt:lpstr>Formulario OM</vt:lpstr>
      <vt:lpstr>Datos OM</vt:lpstr>
      <vt:lpstr>Formulario O2</vt:lpstr>
      <vt:lpstr>Datos O2</vt:lpstr>
      <vt:lpstr>Formulario VF</vt:lpstr>
      <vt:lpstr>Datos VF</vt:lpstr>
      <vt:lpstr>Formulario EM</vt:lpstr>
      <vt:lpstr>Datos EM</vt:lpstr>
      <vt:lpstr>Formulario RC</vt:lpstr>
      <vt:lpstr>Datos RC</vt:lpstr>
      <vt:lpstr>Formulario PP</vt:lpstr>
      <vt:lpstr>Datos PP</vt:lpstr>
      <vt:lpstr>Formulario EN</vt:lpstr>
      <vt:lpstr>Datos EN</vt:lpstr>
      <vt:lpstr>Formulario CL</vt:lpstr>
      <vt:lpstr>Datos CL</vt:lpstr>
      <vt:lpstr>'Formulario CL'!Dato_01</vt:lpstr>
      <vt:lpstr>'Formulario EM'!Dato_01</vt:lpstr>
      <vt:lpstr>'Formulario EN'!Dato_01</vt:lpstr>
      <vt:lpstr>'Formulario O2'!Dato_01</vt:lpstr>
      <vt:lpstr>'Formulario OM'!Dato_01</vt:lpstr>
      <vt:lpstr>'Formulario PP'!Dato_01</vt:lpstr>
      <vt:lpstr>'Formulario RC'!Dato_01</vt:lpstr>
      <vt:lpstr>'Formulario VF'!Dato_01</vt:lpstr>
      <vt:lpstr>'Formulario CL'!Dato_02</vt:lpstr>
      <vt:lpstr>'Formulario EM'!Dato_02</vt:lpstr>
      <vt:lpstr>'Formulario EN'!Dato_02</vt:lpstr>
      <vt:lpstr>'Formulario O2'!Dato_02</vt:lpstr>
      <vt:lpstr>'Formulario OM'!Dato_02</vt:lpstr>
      <vt:lpstr>'Formulario PP'!Dato_02</vt:lpstr>
      <vt:lpstr>'Formulario RC'!Dato_02</vt:lpstr>
      <vt:lpstr>'Formulario VF'!Dato_02</vt:lpstr>
      <vt:lpstr>'Formulario CL'!Dato_03</vt:lpstr>
      <vt:lpstr>'Formulario EM'!Dato_03</vt:lpstr>
      <vt:lpstr>'Formulario EN'!Dato_03</vt:lpstr>
      <vt:lpstr>'Formulario O2'!Dato_03</vt:lpstr>
      <vt:lpstr>'Formulario OM'!Dato_03</vt:lpstr>
      <vt:lpstr>'Formulario PP'!Dato_03</vt:lpstr>
      <vt:lpstr>'Formulario RC'!Dato_03</vt:lpstr>
      <vt:lpstr>'Formulario VF'!Dato_03</vt:lpstr>
      <vt:lpstr>'Formulario CL'!Dato_04</vt:lpstr>
      <vt:lpstr>'Formulario EM'!Dato_04</vt:lpstr>
      <vt:lpstr>'Formulario EN'!Dato_04</vt:lpstr>
      <vt:lpstr>'Formulario O2'!Dato_04</vt:lpstr>
      <vt:lpstr>'Formulario OM'!Dato_04</vt:lpstr>
      <vt:lpstr>'Formulario PP'!Dato_04</vt:lpstr>
      <vt:lpstr>'Formulario RC'!Dato_04</vt:lpstr>
      <vt:lpstr>'Formulario VF'!Dato_04</vt:lpstr>
      <vt:lpstr>'Formulario CL'!Dato_05</vt:lpstr>
      <vt:lpstr>'Formulario EM'!Dato_05</vt:lpstr>
      <vt:lpstr>'Formulario EN'!Dato_05</vt:lpstr>
      <vt:lpstr>'Formulario O2'!Dato_05</vt:lpstr>
      <vt:lpstr>'Formulario OM'!Dato_05</vt:lpstr>
      <vt:lpstr>'Formulario PP'!Dato_05</vt:lpstr>
      <vt:lpstr>'Formulario RC'!Dato_05</vt:lpstr>
      <vt:lpstr>'Formulario VF'!Dato_05</vt:lpstr>
      <vt:lpstr>'Formulario CL'!Dato_06</vt:lpstr>
      <vt:lpstr>'Formulario EM'!Dato_06</vt:lpstr>
      <vt:lpstr>'Formulario EN'!Dato_06</vt:lpstr>
      <vt:lpstr>'Formulario O2'!Dato_06</vt:lpstr>
      <vt:lpstr>'Formulario OM'!Dato_06</vt:lpstr>
      <vt:lpstr>'Formulario PP'!Dato_06</vt:lpstr>
      <vt:lpstr>'Formulario RC'!Dato_06</vt:lpstr>
      <vt:lpstr>'Formulario VF'!Dato_06</vt:lpstr>
      <vt:lpstr>'Formulario CL'!Dato_07</vt:lpstr>
      <vt:lpstr>'Formulario EM'!Dato_07</vt:lpstr>
      <vt:lpstr>'Formulario EN'!Dato_07</vt:lpstr>
      <vt:lpstr>'Formulario O2'!Dato_07</vt:lpstr>
      <vt:lpstr>'Formulario OM'!Dato_07</vt:lpstr>
      <vt:lpstr>'Formulario PP'!Dato_07</vt:lpstr>
      <vt:lpstr>'Formulario RC'!Dato_07</vt:lpstr>
      <vt:lpstr>'Formulario VF'!Dato_07</vt:lpstr>
      <vt:lpstr>'Formulario CL'!Dato_08</vt:lpstr>
      <vt:lpstr>'Formulario EM'!Dato_08</vt:lpstr>
      <vt:lpstr>'Formulario EN'!Dato_08</vt:lpstr>
      <vt:lpstr>'Formulario O2'!Dato_08</vt:lpstr>
      <vt:lpstr>'Formulario OM'!Dato_08</vt:lpstr>
      <vt:lpstr>'Formulario PP'!Dato_08</vt:lpstr>
      <vt:lpstr>'Formulario RC'!Dato_08</vt:lpstr>
      <vt:lpstr>'Formulario VF'!Dato_08</vt:lpstr>
      <vt:lpstr>'Formulario CL'!Dato_09</vt:lpstr>
      <vt:lpstr>'Formulario EM'!Dato_09</vt:lpstr>
      <vt:lpstr>'Formulario EN'!Dato_09</vt:lpstr>
      <vt:lpstr>'Formulario O2'!Dato_09</vt:lpstr>
      <vt:lpstr>'Formulario OM'!Dato_09</vt:lpstr>
      <vt:lpstr>'Formulario PP'!Dato_09</vt:lpstr>
      <vt:lpstr>'Formulario RC'!Dato_09</vt:lpstr>
      <vt:lpstr>'Formulario VF'!Dato_09</vt:lpstr>
      <vt:lpstr>'Formulario CL'!Dato_10</vt:lpstr>
      <vt:lpstr>'Formulario EM'!Dato_10</vt:lpstr>
      <vt:lpstr>'Formulario EN'!Dato_10</vt:lpstr>
      <vt:lpstr>'Formulario O2'!Dato_10</vt:lpstr>
      <vt:lpstr>'Formulario OM'!Dato_10</vt:lpstr>
      <vt:lpstr>'Formulario PP'!Dato_10</vt:lpstr>
      <vt:lpstr>'Formulario RC'!Dato_10</vt:lpstr>
      <vt:lpstr>'Formulario VF'!Dato_10</vt:lpstr>
      <vt:lpstr>'Formulario CL'!Dato_11</vt:lpstr>
      <vt:lpstr>'Formulario EM'!Dato_11</vt:lpstr>
      <vt:lpstr>'Formulario EN'!Dato_11</vt:lpstr>
      <vt:lpstr>'Formulario O2'!Dato_11</vt:lpstr>
      <vt:lpstr>'Formulario OM'!Dato_11</vt:lpstr>
      <vt:lpstr>'Formulario PP'!Dato_11</vt:lpstr>
      <vt:lpstr>'Formulario RC'!Dato_11</vt:lpstr>
      <vt:lpstr>'Formulario VF'!Dato_11</vt:lpstr>
      <vt:lpstr>'Formulario CL'!Dato_12</vt:lpstr>
      <vt:lpstr>'Formulario EM'!Dato_12</vt:lpstr>
      <vt:lpstr>'Formulario EN'!Dato_12</vt:lpstr>
      <vt:lpstr>'Formulario O2'!Dato_12</vt:lpstr>
      <vt:lpstr>'Formulario OM'!Dato_12</vt:lpstr>
      <vt:lpstr>'Formulario PP'!Dato_12</vt:lpstr>
      <vt:lpstr>'Formulario RC'!Dato_12</vt:lpstr>
      <vt:lpstr>'Formulario VF'!Dato_12</vt:lpstr>
      <vt:lpstr>'Formulario CL'!Dato_13</vt:lpstr>
      <vt:lpstr>'Formulario EM'!Dato_13</vt:lpstr>
      <vt:lpstr>'Formulario EN'!Dato_13</vt:lpstr>
      <vt:lpstr>'Formulario O2'!Dato_13</vt:lpstr>
      <vt:lpstr>'Formulario OM'!Dato_13</vt:lpstr>
      <vt:lpstr>'Formulario PP'!Dato_13</vt:lpstr>
      <vt:lpstr>'Formulario RC'!Dato_13</vt:lpstr>
      <vt:lpstr>'Formulario VF'!Dato_13</vt:lpstr>
      <vt:lpstr>'Formulario CL'!Dato_14</vt:lpstr>
      <vt:lpstr>'Formulario EM'!Dato_14</vt:lpstr>
      <vt:lpstr>'Formulario EN'!Dato_14</vt:lpstr>
      <vt:lpstr>'Formulario O2'!Dato_14</vt:lpstr>
      <vt:lpstr>'Formulario OM'!Dato_14</vt:lpstr>
      <vt:lpstr>'Formulario PP'!Dato_14</vt:lpstr>
      <vt:lpstr>'Formulario RC'!Dato_14</vt:lpstr>
      <vt:lpstr>'Formulario VF'!Dato_14</vt:lpstr>
      <vt:lpstr>'Formulario CL'!Dato_15</vt:lpstr>
      <vt:lpstr>'Formulario EM'!Dato_15</vt:lpstr>
      <vt:lpstr>'Formulario EN'!Dato_15</vt:lpstr>
      <vt:lpstr>'Formulario O2'!Dato_15</vt:lpstr>
      <vt:lpstr>'Formulario OM'!Dato_15</vt:lpstr>
      <vt:lpstr>'Formulario PP'!Dato_15</vt:lpstr>
      <vt:lpstr>'Formulario RC'!Dato_15</vt:lpstr>
      <vt:lpstr>'Formulario VF'!Dato_15</vt:lpstr>
      <vt:lpstr>'Formulario CL'!Dato_16</vt:lpstr>
      <vt:lpstr>'Formulario EM'!Dato_16</vt:lpstr>
      <vt:lpstr>'Formulario EN'!Dato_16</vt:lpstr>
      <vt:lpstr>'Formulario O2'!Dato_16</vt:lpstr>
      <vt:lpstr>'Formulario OM'!Dato_16</vt:lpstr>
      <vt:lpstr>'Formulario PP'!Dato_16</vt:lpstr>
      <vt:lpstr>'Formulario RC'!Dato_16</vt:lpstr>
      <vt:lpstr>'Formulario VF'!Dato_16</vt:lpstr>
      <vt:lpstr>'Formulario CL'!Dato_17</vt:lpstr>
      <vt:lpstr>'Formulario EM'!Dato_17</vt:lpstr>
      <vt:lpstr>'Formulario EN'!Dato_17</vt:lpstr>
      <vt:lpstr>'Formulario O2'!Dato_17</vt:lpstr>
      <vt:lpstr>'Formulario OM'!Dato_17</vt:lpstr>
      <vt:lpstr>'Formulario PP'!Dato_17</vt:lpstr>
      <vt:lpstr>'Formulario RC'!Dato_17</vt:lpstr>
      <vt:lpstr>'Formulario VF'!Dato_17</vt:lpstr>
      <vt:lpstr>'Formulario CL'!Dato_18</vt:lpstr>
      <vt:lpstr>'Formulario EM'!Dato_18</vt:lpstr>
      <vt:lpstr>'Formulario EN'!Dato_18</vt:lpstr>
      <vt:lpstr>'Formulario O2'!Dato_18</vt:lpstr>
      <vt:lpstr>'Formulario OM'!Dato_18</vt:lpstr>
      <vt:lpstr>'Formulario PP'!Dato_18</vt:lpstr>
      <vt:lpstr>'Formulario RC'!Dato_18</vt:lpstr>
      <vt:lpstr>'Formulario VF'!Dato_18</vt:lpstr>
      <vt:lpstr>'Formulario CL'!Dato_19</vt:lpstr>
      <vt:lpstr>'Formulario EM'!Dato_19</vt:lpstr>
      <vt:lpstr>'Formulario EN'!Dato_19</vt:lpstr>
      <vt:lpstr>'Formulario O2'!Dato_19</vt:lpstr>
      <vt:lpstr>'Formulario OM'!Dato_19</vt:lpstr>
      <vt:lpstr>'Formulario PP'!Dato_19</vt:lpstr>
      <vt:lpstr>'Formulario RC'!Dato_19</vt:lpstr>
      <vt:lpstr>'Formulario VF'!Dato_19</vt:lpstr>
      <vt:lpstr>'Formulario CL'!Dato_20</vt:lpstr>
      <vt:lpstr>'Formulario EM'!Dato_20</vt:lpstr>
      <vt:lpstr>'Formulario EN'!Dato_20</vt:lpstr>
      <vt:lpstr>'Formulario O2'!Dato_20</vt:lpstr>
      <vt:lpstr>'Formulario OM'!Dato_20</vt:lpstr>
      <vt:lpstr>'Formulario PP'!Dato_20</vt:lpstr>
      <vt:lpstr>'Formulario RC'!Dato_20</vt:lpstr>
      <vt:lpstr>'Formulario VF'!Dato_20</vt:lpstr>
      <vt:lpstr>'Formulario CL'!Dato_21</vt:lpstr>
      <vt:lpstr>'Formulario EM'!Dato_21</vt:lpstr>
      <vt:lpstr>'Formulario EN'!Dato_21</vt:lpstr>
      <vt:lpstr>'Formulario O2'!Dato_21</vt:lpstr>
      <vt:lpstr>'Formulario OM'!Dato_21</vt:lpstr>
      <vt:lpstr>'Formulario PP'!Dato_21</vt:lpstr>
      <vt:lpstr>'Formulario RC'!Dato_21</vt:lpstr>
      <vt:lpstr>'Formulario VF'!Dato_21</vt:lpstr>
      <vt:lpstr>'Formulario CL'!Dato_22</vt:lpstr>
      <vt:lpstr>'Formulario EM'!Dato_22</vt:lpstr>
      <vt:lpstr>'Formulario EN'!Dato_22</vt:lpstr>
      <vt:lpstr>'Formulario O2'!Dato_22</vt:lpstr>
      <vt:lpstr>'Formulario OM'!Dato_22</vt:lpstr>
      <vt:lpstr>'Formulario PP'!Dato_22</vt:lpstr>
      <vt:lpstr>'Formulario RC'!Dato_22</vt:lpstr>
      <vt:lpstr>'Formulario VF'!Dato_22</vt:lpstr>
      <vt:lpstr>'Formulario CL'!Dato_23</vt:lpstr>
      <vt:lpstr>'Formulario EM'!Dato_23</vt:lpstr>
      <vt:lpstr>'Formulario EN'!Dato_23</vt:lpstr>
      <vt:lpstr>'Formulario O2'!Dato_23</vt:lpstr>
      <vt:lpstr>'Formulario OM'!Dato_23</vt:lpstr>
      <vt:lpstr>'Formulario PP'!Dato_23</vt:lpstr>
      <vt:lpstr>'Formulario RC'!Dato_23</vt:lpstr>
      <vt:lpstr>'Formulario VF'!Dato_23</vt:lpstr>
      <vt:lpstr>'Formulario CL'!Dato_24</vt:lpstr>
      <vt:lpstr>'Formulario EM'!Dato_24</vt:lpstr>
      <vt:lpstr>'Formulario EN'!Dato_24</vt:lpstr>
      <vt:lpstr>'Formulario O2'!Dato_24</vt:lpstr>
      <vt:lpstr>'Formulario OM'!Dato_24</vt:lpstr>
      <vt:lpstr>'Formulario PP'!Dato_24</vt:lpstr>
      <vt:lpstr>'Formulario RC'!Dato_24</vt:lpstr>
      <vt:lpstr>'Formulario VF'!Dato_24</vt:lpstr>
      <vt:lpstr>'Formulario CL'!Dato_25</vt:lpstr>
      <vt:lpstr>'Formulario EM'!Dato_25</vt:lpstr>
      <vt:lpstr>'Formulario EN'!Dato_25</vt:lpstr>
      <vt:lpstr>'Formulario O2'!Dato_25</vt:lpstr>
      <vt:lpstr>'Formulario OM'!Dato_25</vt:lpstr>
      <vt:lpstr>'Formulario PP'!Dato_25</vt:lpstr>
      <vt:lpstr>'Formulario RC'!Dato_25</vt:lpstr>
      <vt:lpstr>'Formulario VF'!Dato_25</vt:lpstr>
      <vt:lpstr>'Formulario CL'!Dato_26</vt:lpstr>
      <vt:lpstr>'Formulario EM'!Dato_26</vt:lpstr>
      <vt:lpstr>'Formulario EN'!Dato_26</vt:lpstr>
      <vt:lpstr>'Formulario O2'!Dato_26</vt:lpstr>
      <vt:lpstr>'Formulario OM'!Dato_26</vt:lpstr>
      <vt:lpstr>'Formulario PP'!Dato_26</vt:lpstr>
      <vt:lpstr>'Formulario RC'!Dato_26</vt:lpstr>
      <vt:lpstr>'Formulario VF'!Dato_26</vt:lpstr>
      <vt:lpstr>'Formulario CL'!Dato_27</vt:lpstr>
      <vt:lpstr>'Formulario EM'!Dato_27</vt:lpstr>
      <vt:lpstr>'Formulario EN'!Dato_27</vt:lpstr>
      <vt:lpstr>'Formulario O2'!Dato_27</vt:lpstr>
      <vt:lpstr>'Formulario OM'!Dato_27</vt:lpstr>
      <vt:lpstr>'Formulario PP'!Dato_27</vt:lpstr>
      <vt:lpstr>'Formulario RC'!Dato_27</vt:lpstr>
      <vt:lpstr>'Formulario VF'!Dato_27</vt:lpstr>
      <vt:lpstr>'Formulario CL'!Dato_28</vt:lpstr>
      <vt:lpstr>'Formulario EM'!Dato_28</vt:lpstr>
      <vt:lpstr>'Formulario EN'!Dato_28</vt:lpstr>
      <vt:lpstr>'Formulario O2'!Dato_28</vt:lpstr>
      <vt:lpstr>'Formulario OM'!Dato_28</vt:lpstr>
      <vt:lpstr>'Formulario PP'!Dato_28</vt:lpstr>
      <vt:lpstr>'Formulario RC'!Dato_28</vt:lpstr>
      <vt:lpstr>'Formulario VF'!Dato_28</vt:lpstr>
      <vt:lpstr>'Formulario CL'!Dato_29</vt:lpstr>
      <vt:lpstr>'Formulario EM'!Dato_29</vt:lpstr>
      <vt:lpstr>'Formulario EN'!Dato_29</vt:lpstr>
      <vt:lpstr>'Formulario O2'!Dato_29</vt:lpstr>
      <vt:lpstr>'Formulario OM'!Dato_29</vt:lpstr>
      <vt:lpstr>'Formulario PP'!Dato_29</vt:lpstr>
      <vt:lpstr>'Formulario RC'!Dato_29</vt:lpstr>
      <vt:lpstr>'Formulario VF'!Dato_29</vt:lpstr>
      <vt:lpstr>'Formulario CL'!Dato_30</vt:lpstr>
      <vt:lpstr>'Formulario EM'!Dato_30</vt:lpstr>
      <vt:lpstr>'Formulario EN'!Dato_30</vt:lpstr>
      <vt:lpstr>'Formulario O2'!Dato_30</vt:lpstr>
      <vt:lpstr>'Formulario OM'!Dato_30</vt:lpstr>
      <vt:lpstr>'Formulario PP'!Dato_30</vt:lpstr>
      <vt:lpstr>'Formulario RC'!Dato_30</vt:lpstr>
      <vt:lpstr>'Formulario VF'!Dato_30</vt:lpstr>
      <vt:lpstr>'Formulario CL'!Dato_31</vt:lpstr>
      <vt:lpstr>'Formulario EM'!Dato_31</vt:lpstr>
      <vt:lpstr>'Formulario EN'!Dato_31</vt:lpstr>
      <vt:lpstr>'Formulario O2'!Dato_31</vt:lpstr>
      <vt:lpstr>'Formulario OM'!Dato_31</vt:lpstr>
      <vt:lpstr>'Formulario PP'!Dato_31</vt:lpstr>
      <vt:lpstr>'Formulario RC'!Dato_31</vt:lpstr>
      <vt:lpstr>'Formulario VF'!Dato_31</vt:lpstr>
      <vt:lpstr>'Formulario CL'!Dato_32</vt:lpstr>
      <vt:lpstr>'Formulario EM'!Dato_32</vt:lpstr>
      <vt:lpstr>'Formulario EN'!Dato_32</vt:lpstr>
      <vt:lpstr>'Formulario O2'!Dato_32</vt:lpstr>
      <vt:lpstr>'Formulario OM'!Dato_32</vt:lpstr>
      <vt:lpstr>'Formulario PP'!Dato_32</vt:lpstr>
      <vt:lpstr>'Formulario RC'!Dato_32</vt:lpstr>
      <vt:lpstr>'Formulario VF'!Dato_32</vt:lpstr>
    </vt:vector>
  </TitlesOfParts>
  <Company>Universidad de Cádiz</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FastTest PlugIn</dc:title>
  <dc:subject>Preguntas tipo test</dc:subject>
  <dc:creator>Milagros Huerta Gómez de Merodio</dc:creator>
  <cp:keywords>MOODLE, DOCENCIA, CUESTIONARIOS, BANCO DE PREGUNTAS</cp:keywords>
  <cp:lastModifiedBy>Milagros Huerta Gómez de Merodio</cp:lastModifiedBy>
  <cp:lastPrinted>2021-12-14T16:25:14Z</cp:lastPrinted>
  <dcterms:created xsi:type="dcterms:W3CDTF">2021-02-08T19:52:44Z</dcterms:created>
  <dcterms:modified xsi:type="dcterms:W3CDTF">2026-07-06T10:55:37Z</dcterms:modified>
  <cp:category>DOCENCIA</cp:category>
</cp:coreProperties>
</file>